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mc:AlternateContent xmlns:mc="http://schemas.openxmlformats.org/markup-compatibility/2006">
    <mc:Choice Requires="x15">
      <x15ac:absPath xmlns:x15ac="http://schemas.microsoft.com/office/spreadsheetml/2010/11/ac" url="G:\работа\Шаблоны для обсчета MaxSignal\"/>
    </mc:Choice>
  </mc:AlternateContent>
  <bookViews>
    <workbookView xWindow="-15" yWindow="5775" windowWidth="15480" windowHeight="6960" tabRatio="718" firstSheet="1" activeTab="1"/>
  </bookViews>
  <sheets>
    <sheet name="С холостой пробой" sheetId="31658" state="hidden" r:id="rId1"/>
    <sheet name="Хлорамфеникол" sheetId="31659" r:id="rId2"/>
    <sheet name="Worksheet" sheetId="2460" state="hidden" r:id="rId3"/>
    <sheet name="Обсчет результатов" sheetId="31660" r:id="rId4"/>
    <sheet name="Лист2" sheetId="31661" r:id="rId5"/>
  </sheets>
  <externalReferences>
    <externalReference r:id="rId6"/>
  </externalReferences>
  <definedNames>
    <definedName name="Auto1" localSheetId="1">Хлорамфеникол!$B$10</definedName>
    <definedName name="Auto1">'С холостой пробой'!$B$11</definedName>
    <definedName name="Auto2" localSheetId="1">Хлорамфеникол!$B$20</definedName>
    <definedName name="Auto2">'С холостой пробой'!$B$21</definedName>
    <definedName name="Auto3" localSheetId="1">Хлорамфеникол!$B$33</definedName>
    <definedName name="Auto3">'С холостой пробой'!$B$34</definedName>
    <definedName name="Auto4" localSheetId="1">Хлорамфеникол!#REF!</definedName>
    <definedName name="Auto4">'С холостой пробой'!#REF!</definedName>
    <definedName name="Auto5" localSheetId="1">Хлорамфеникол!$B$49</definedName>
    <definedName name="Auto5">'С холостой пробой'!$B$49</definedName>
    <definedName name="Auto6" localSheetId="1">Хлорамфеникол!#REF!</definedName>
    <definedName name="Auto6">'С холостой пробой'!$H$60</definedName>
    <definedName name="Auto7" localSheetId="1">Хлорамфеникол!#REF!</definedName>
    <definedName name="Auto7">'С холостой пробой'!$H$61</definedName>
    <definedName name="Auto8" localSheetId="1">Хлорамфеникол!$B$88</definedName>
    <definedName name="Auto8">'С холостой пробой'!$B$74</definedName>
    <definedName name="F_dil" localSheetId="1">Хлорамфеникол!#REF!</definedName>
    <definedName name="F_dil">'С холостой пробой'!$H$61</definedName>
    <definedName name="STEP_1__TEST_NOTES">#REF!</definedName>
    <definedName name="STEP_2__PLATE_LAYOUT_DIAGRAM">#REF!</definedName>
    <definedName name="STEP_3__OD450_INPUT">#REF!</definedName>
    <definedName name="STEP_4__PLEASE_DEFINE_SAMPLE_1___IS_IT_A_SOLVENT_BLANK_SAMPLE?">#REF!</definedName>
    <definedName name="STEP_5__STANDARDS_CONCENTRATION_VALUES">#REF!</definedName>
    <definedName name="STEP_6__POSITIVE_CUT_OFF_VALUE">#REF!</definedName>
    <definedName name="STEP_7__SAMPLE_DILUTION_FACTOR">#REF!</definedName>
    <definedName name="STEP_8__TEST_SUMMARY">#REF!</definedName>
    <definedName name="_xlnm.Print_Titles" localSheetId="0">'С холостой пробой'!$76:$76</definedName>
    <definedName name="_xlnm.Print_Titles" localSheetId="1">Хлорамфеникол!$90:$90</definedName>
    <definedName name="_xlnm.Print_Area" localSheetId="2">Worksheet!$C$8:$I$60</definedName>
    <definedName name="_xlnm.Print_Area" localSheetId="3">'Обсчет результатов'!$A$40:$S$136</definedName>
    <definedName name="_xlnm.Print_Area" localSheetId="0">'С холостой пробой'!$B$74:$N$160</definedName>
    <definedName name="_xlnm.Print_Area" localSheetId="1">Хлорамфеникол!$A$90:$S$134</definedName>
  </definedNames>
  <calcPr calcId="162913"/>
</workbook>
</file>

<file path=xl/calcChain.xml><?xml version="1.0" encoding="utf-8"?>
<calcChain xmlns="http://schemas.openxmlformats.org/spreadsheetml/2006/main">
  <c r="O129" i="31660" l="1"/>
  <c r="N129" i="31660"/>
  <c r="L129" i="31660"/>
  <c r="E129" i="31660"/>
  <c r="O127" i="31660"/>
  <c r="N127" i="31660"/>
  <c r="L127" i="31660"/>
  <c r="E127" i="31660"/>
  <c r="O125" i="31660"/>
  <c r="N125" i="31660"/>
  <c r="L125" i="31660"/>
  <c r="E125" i="31660"/>
  <c r="O123" i="31660"/>
  <c r="N123" i="31660"/>
  <c r="L123" i="31660"/>
  <c r="E123" i="31660"/>
  <c r="O121" i="31660"/>
  <c r="N121" i="31660"/>
  <c r="L121" i="31660"/>
  <c r="E121" i="31660"/>
  <c r="O119" i="31660"/>
  <c r="N119" i="31660"/>
  <c r="L119" i="31660"/>
  <c r="E119" i="31660"/>
  <c r="O117" i="31660"/>
  <c r="N117" i="31660"/>
  <c r="L117" i="31660"/>
  <c r="E117" i="31660"/>
  <c r="O115" i="31660"/>
  <c r="N115" i="31660"/>
  <c r="L115" i="31660"/>
  <c r="E115" i="31660"/>
  <c r="O113" i="31660"/>
  <c r="N113" i="31660"/>
  <c r="L113" i="31660"/>
  <c r="E113" i="31660"/>
  <c r="O111" i="31660"/>
  <c r="N111" i="31660"/>
  <c r="L111" i="31660"/>
  <c r="E111" i="31660"/>
  <c r="O109" i="31660"/>
  <c r="N109" i="31660"/>
  <c r="L109" i="31660"/>
  <c r="E109" i="31660"/>
  <c r="O107" i="31660"/>
  <c r="N107" i="31660"/>
  <c r="L107" i="31660"/>
  <c r="E107" i="31660"/>
  <c r="O105" i="31660"/>
  <c r="N105" i="31660"/>
  <c r="L105" i="31660"/>
  <c r="E105" i="31660"/>
  <c r="O103" i="31660"/>
  <c r="N103" i="31660"/>
  <c r="L103" i="31660"/>
  <c r="E103" i="31660"/>
  <c r="O101" i="31660"/>
  <c r="N101" i="31660"/>
  <c r="L101" i="31660"/>
  <c r="E101" i="31660"/>
  <c r="O99" i="31660"/>
  <c r="N99" i="31660"/>
  <c r="L99" i="31660"/>
  <c r="E99" i="31660"/>
  <c r="O97" i="31660"/>
  <c r="N97" i="31660"/>
  <c r="L97" i="31660"/>
  <c r="E97" i="31660"/>
  <c r="O95" i="31660"/>
  <c r="N95" i="31660"/>
  <c r="L95" i="31660"/>
  <c r="E95" i="31660"/>
  <c r="O93" i="31660"/>
  <c r="N93" i="31660"/>
  <c r="L93" i="31660"/>
  <c r="E93" i="31660"/>
  <c r="O91" i="31660"/>
  <c r="N91" i="31660"/>
  <c r="L91" i="31660"/>
  <c r="E91" i="31660"/>
  <c r="O89" i="31660"/>
  <c r="N89" i="31660"/>
  <c r="L89" i="31660"/>
  <c r="E89" i="31660"/>
  <c r="O87" i="31660"/>
  <c r="N87" i="31660"/>
  <c r="L87" i="31660"/>
  <c r="E87" i="31660"/>
  <c r="O85" i="31660"/>
  <c r="N85" i="31660"/>
  <c r="L85" i="31660"/>
  <c r="E85" i="31660"/>
  <c r="O83" i="31660"/>
  <c r="N83" i="31660"/>
  <c r="L83" i="31660"/>
  <c r="E83" i="31660"/>
  <c r="O81" i="31660"/>
  <c r="O79" i="31660"/>
  <c r="N81" i="31660"/>
  <c r="L81" i="31660"/>
  <c r="E81" i="31660"/>
  <c r="N79" i="31660"/>
  <c r="L79" i="31660"/>
  <c r="E79" i="31660"/>
  <c r="O77" i="31660"/>
  <c r="N77" i="31660"/>
  <c r="L77" i="31660"/>
  <c r="E77" i="31660"/>
  <c r="O75" i="31660"/>
  <c r="N75" i="31660"/>
  <c r="L75" i="31660"/>
  <c r="E75" i="31660"/>
  <c r="O73" i="31660"/>
  <c r="N73" i="31660"/>
  <c r="L73" i="31660"/>
  <c r="E73" i="31660"/>
  <c r="O71" i="31660"/>
  <c r="N71" i="31660"/>
  <c r="L71" i="31660"/>
  <c r="E71" i="31660"/>
  <c r="O69" i="31660"/>
  <c r="N69" i="31660"/>
  <c r="L69" i="31660"/>
  <c r="E69" i="31660"/>
  <c r="O67" i="31660"/>
  <c r="N67" i="31660"/>
  <c r="L67" i="31660"/>
  <c r="E67" i="31660"/>
  <c r="O65" i="31660"/>
  <c r="N65" i="31660"/>
  <c r="L65" i="31660"/>
  <c r="E65" i="31660"/>
  <c r="O63" i="31660"/>
  <c r="N63" i="31660"/>
  <c r="L63" i="31660"/>
  <c r="E63" i="31660"/>
  <c r="O61" i="31660"/>
  <c r="N61" i="31660"/>
  <c r="L61" i="31660"/>
  <c r="E61" i="31660"/>
  <c r="O59" i="31660"/>
  <c r="N59" i="31660"/>
  <c r="L59" i="31660"/>
  <c r="E59" i="31660"/>
  <c r="O57" i="31660"/>
  <c r="N57" i="31660"/>
  <c r="L57" i="31660"/>
  <c r="E57" i="31660"/>
  <c r="O55" i="31660"/>
  <c r="N55" i="31660"/>
  <c r="L55" i="31660"/>
  <c r="E55" i="31660"/>
  <c r="O53" i="31660"/>
  <c r="N53" i="31660"/>
  <c r="L53" i="31660"/>
  <c r="E53" i="31660"/>
  <c r="O51" i="31660"/>
  <c r="N51" i="31660"/>
  <c r="L51" i="31660"/>
  <c r="E51" i="31660"/>
  <c r="H27" i="31659"/>
  <c r="L31" i="31659"/>
  <c r="L30" i="31659"/>
  <c r="L29" i="31659"/>
  <c r="L28" i="31659"/>
  <c r="L27" i="31659"/>
  <c r="L26" i="31659"/>
  <c r="L25" i="31659"/>
  <c r="L24" i="31659"/>
  <c r="N31" i="31659"/>
  <c r="N30" i="31659"/>
  <c r="N29" i="31659"/>
  <c r="N28" i="31659"/>
  <c r="N27" i="31659"/>
  <c r="N26" i="31659"/>
  <c r="N25" i="31659"/>
  <c r="N24" i="31659"/>
  <c r="J31" i="31659"/>
  <c r="J30" i="31659"/>
  <c r="J29" i="31659"/>
  <c r="J28" i="31659"/>
  <c r="J27" i="31659"/>
  <c r="J26" i="31659"/>
  <c r="J25" i="31659"/>
  <c r="J24" i="31659"/>
  <c r="H25" i="31659"/>
  <c r="H26" i="31659"/>
  <c r="H28" i="31659"/>
  <c r="H29" i="31659"/>
  <c r="H30" i="31659"/>
  <c r="H31" i="31659"/>
  <c r="H24" i="31659"/>
  <c r="O49" i="31660"/>
  <c r="N49" i="31660"/>
  <c r="L49" i="31660"/>
  <c r="O47" i="31660"/>
  <c r="N47" i="31660"/>
  <c r="L47" i="31660"/>
  <c r="E49" i="31660"/>
  <c r="E47" i="31660"/>
  <c r="I173" i="31659" l="1"/>
  <c r="I171" i="31659"/>
  <c r="I169" i="31659"/>
  <c r="I167" i="31659"/>
  <c r="I165" i="31659"/>
  <c r="I163" i="31659"/>
  <c r="I161" i="31659"/>
  <c r="I159" i="31659"/>
  <c r="I157" i="31659"/>
  <c r="I155" i="31659"/>
  <c r="I153" i="31659"/>
  <c r="I151" i="31659"/>
  <c r="I149" i="31659"/>
  <c r="I147" i="31659"/>
  <c r="I145" i="31659"/>
  <c r="I143" i="31659"/>
  <c r="I141" i="31659"/>
  <c r="I139" i="31659"/>
  <c r="I137" i="31659"/>
  <c r="I135" i="31659"/>
  <c r="I133" i="31659"/>
  <c r="I131" i="31659"/>
  <c r="I129" i="31659"/>
  <c r="I127" i="31659"/>
  <c r="I125" i="31659"/>
  <c r="I123" i="31659"/>
  <c r="I121" i="31659"/>
  <c r="I119" i="31659"/>
  <c r="I117" i="31659"/>
  <c r="I115" i="31659"/>
  <c r="I113" i="31659"/>
  <c r="I111" i="31659"/>
  <c r="I109" i="31659"/>
  <c r="I107" i="31659"/>
  <c r="I105" i="31659"/>
  <c r="I103" i="31659"/>
  <c r="I101" i="31659"/>
  <c r="I99" i="31659"/>
  <c r="I97" i="31659"/>
  <c r="I95" i="31659"/>
  <c r="I93" i="31659"/>
  <c r="I91" i="31659"/>
  <c r="C136" i="31660"/>
  <c r="B136" i="31660"/>
  <c r="C135" i="31660"/>
  <c r="B135" i="31660"/>
  <c r="C134" i="31660"/>
  <c r="B134" i="31660"/>
  <c r="B133" i="31660"/>
  <c r="I49" i="31660"/>
  <c r="I47" i="31660"/>
  <c r="C44" i="31660"/>
  <c r="B44" i="31660"/>
  <c r="C43" i="31660"/>
  <c r="B43" i="31660"/>
  <c r="C42" i="31660"/>
  <c r="B42" i="31660"/>
  <c r="B41" i="31660"/>
  <c r="I129" i="31660"/>
  <c r="I127" i="31660"/>
  <c r="I125" i="31660"/>
  <c r="I123" i="31660"/>
  <c r="I121" i="31660"/>
  <c r="I119" i="31660"/>
  <c r="I117" i="31660"/>
  <c r="I115" i="31660"/>
  <c r="I113" i="31660"/>
  <c r="I111" i="31660"/>
  <c r="I109" i="31660"/>
  <c r="I107" i="31660"/>
  <c r="I105" i="31660"/>
  <c r="I103" i="31660"/>
  <c r="I101" i="31660"/>
  <c r="I69" i="31660"/>
  <c r="I99" i="31660"/>
  <c r="I97" i="31660"/>
  <c r="I95" i="31660"/>
  <c r="I93" i="31660"/>
  <c r="I91" i="31660"/>
  <c r="I89" i="31660"/>
  <c r="I87" i="31660"/>
  <c r="I85" i="31660"/>
  <c r="I83" i="31660"/>
  <c r="I81" i="31660"/>
  <c r="I79" i="31660"/>
  <c r="I77" i="31660"/>
  <c r="I75" i="31660"/>
  <c r="I73" i="31660"/>
  <c r="I71" i="31660"/>
  <c r="I67" i="31660"/>
  <c r="I65" i="31660"/>
  <c r="I63" i="31660"/>
  <c r="I61" i="31660"/>
  <c r="I59" i="31660"/>
  <c r="I57" i="31660"/>
  <c r="I55" i="31660"/>
  <c r="I53" i="31660"/>
  <c r="I51" i="31660"/>
  <c r="C129" i="31659"/>
  <c r="C174" i="31659"/>
  <c r="C173" i="31659"/>
  <c r="K173" i="31659" s="1"/>
  <c r="C172" i="31659"/>
  <c r="C171" i="31659"/>
  <c r="C170" i="31659"/>
  <c r="C169" i="31659"/>
  <c r="K169" i="31659" s="1"/>
  <c r="C168" i="31659"/>
  <c r="C167" i="31659"/>
  <c r="C166" i="31659"/>
  <c r="C165" i="31659"/>
  <c r="K165" i="31659" s="1"/>
  <c r="C164" i="31659"/>
  <c r="C163" i="31659"/>
  <c r="C162" i="31659"/>
  <c r="C161" i="31659"/>
  <c r="C160" i="31659"/>
  <c r="C159" i="31659"/>
  <c r="C158" i="31659"/>
  <c r="C157" i="31659"/>
  <c r="C156" i="31659"/>
  <c r="C155" i="31659"/>
  <c r="C154" i="31659"/>
  <c r="C153" i="31659"/>
  <c r="C152" i="31659"/>
  <c r="C151" i="31659"/>
  <c r="C150" i="31659"/>
  <c r="C149" i="31659"/>
  <c r="C148" i="31659"/>
  <c r="C147" i="31659"/>
  <c r="C146" i="31659"/>
  <c r="C145" i="31659"/>
  <c r="K145" i="31659" s="1"/>
  <c r="C144" i="31659"/>
  <c r="C143" i="31659"/>
  <c r="C142" i="31659"/>
  <c r="C141" i="31659"/>
  <c r="C140" i="31659"/>
  <c r="C139" i="31659"/>
  <c r="C138" i="31659"/>
  <c r="C137" i="31659"/>
  <c r="C136" i="31659"/>
  <c r="C135" i="31659"/>
  <c r="C134" i="31659"/>
  <c r="C133" i="31659"/>
  <c r="C132" i="31659"/>
  <c r="C131" i="31659"/>
  <c r="C130" i="31659"/>
  <c r="C128" i="31659"/>
  <c r="B173" i="31659"/>
  <c r="A129" i="31660" s="1"/>
  <c r="B171" i="31659"/>
  <c r="A127" i="31660" s="1"/>
  <c r="B169" i="31659"/>
  <c r="A125" i="31660" s="1"/>
  <c r="B167" i="31659"/>
  <c r="A123" i="31660" s="1"/>
  <c r="B165" i="31659"/>
  <c r="A121" i="31660" s="1"/>
  <c r="B163" i="31659"/>
  <c r="A119" i="31660" s="1"/>
  <c r="B161" i="31659"/>
  <c r="A117" i="31660" s="1"/>
  <c r="B159" i="31659"/>
  <c r="A115" i="31660" s="1"/>
  <c r="B157" i="31659"/>
  <c r="A113" i="31660" s="1"/>
  <c r="B155" i="31659"/>
  <c r="A111" i="31660" s="1"/>
  <c r="B153" i="31659"/>
  <c r="A109" i="31660" s="1"/>
  <c r="B151" i="31659"/>
  <c r="A107" i="31660" s="1"/>
  <c r="B149" i="31659"/>
  <c r="A105" i="31660" s="1"/>
  <c r="B147" i="31659"/>
  <c r="A103" i="31660" s="1"/>
  <c r="B145" i="31659"/>
  <c r="A101" i="31660" s="1"/>
  <c r="B143" i="31659"/>
  <c r="A99" i="31660" s="1"/>
  <c r="B141" i="31659"/>
  <c r="A97" i="31660" s="1"/>
  <c r="B139" i="31659"/>
  <c r="A95" i="31660" s="1"/>
  <c r="B137" i="31659"/>
  <c r="A93" i="31660" s="1"/>
  <c r="B135" i="31659"/>
  <c r="A91" i="31660" s="1"/>
  <c r="C93" i="31659"/>
  <c r="E52" i="31659"/>
  <c r="O128" i="31659" s="1"/>
  <c r="F52" i="31659"/>
  <c r="P128" i="31659" s="1"/>
  <c r="C94" i="31659"/>
  <c r="C95" i="31659"/>
  <c r="C96" i="31659"/>
  <c r="C97" i="31659"/>
  <c r="C98" i="31659"/>
  <c r="C99" i="31659"/>
  <c r="C100" i="31659"/>
  <c r="K99" i="31659" s="1"/>
  <c r="C101" i="31659"/>
  <c r="K101" i="31659" s="1"/>
  <c r="C102" i="31659"/>
  <c r="C103" i="31659"/>
  <c r="C104" i="31659"/>
  <c r="C105" i="31659"/>
  <c r="C106" i="31659"/>
  <c r="C107" i="31659"/>
  <c r="C108" i="31659"/>
  <c r="K107" i="31659" s="1"/>
  <c r="C109" i="31659"/>
  <c r="C110" i="31659"/>
  <c r="C111" i="31659"/>
  <c r="C112" i="31659"/>
  <c r="K111" i="31659" s="1"/>
  <c r="C113" i="31659"/>
  <c r="C114" i="31659"/>
  <c r="C115" i="31659"/>
  <c r="C116" i="31659"/>
  <c r="K115" i="31659" s="1"/>
  <c r="C117" i="31659"/>
  <c r="K117" i="31659" s="1"/>
  <c r="C118" i="31659"/>
  <c r="C119" i="31659"/>
  <c r="C120" i="31659"/>
  <c r="C121" i="31659"/>
  <c r="C122" i="31659"/>
  <c r="C123" i="31659"/>
  <c r="K123" i="31659" s="1"/>
  <c r="C124" i="31659"/>
  <c r="C125" i="31659"/>
  <c r="C126" i="31659"/>
  <c r="C127" i="31659"/>
  <c r="C92" i="31659"/>
  <c r="C91" i="31659"/>
  <c r="C53" i="31659"/>
  <c r="N129" i="31659" s="1"/>
  <c r="C54" i="31659"/>
  <c r="D54" i="31659" s="1"/>
  <c r="C55" i="31659"/>
  <c r="N131" i="31659" s="1"/>
  <c r="C56" i="31659"/>
  <c r="D56" i="31659" s="1"/>
  <c r="C57" i="31659"/>
  <c r="N133" i="31659" s="1"/>
  <c r="N128" i="31659"/>
  <c r="D12" i="31659"/>
  <c r="O91" i="31659" s="1"/>
  <c r="E53" i="31659"/>
  <c r="O129" i="31659" s="1"/>
  <c r="F53" i="31659"/>
  <c r="P129" i="31659" s="1"/>
  <c r="E56" i="31659"/>
  <c r="O132" i="31659" s="1"/>
  <c r="F56" i="31659"/>
  <c r="P132" i="31659" s="1"/>
  <c r="E57" i="31659"/>
  <c r="O133" i="31659" s="1"/>
  <c r="F57" i="31659"/>
  <c r="P133" i="31659" s="1"/>
  <c r="E55" i="31659"/>
  <c r="O131" i="31659" s="1"/>
  <c r="F55" i="31659"/>
  <c r="P131" i="31659" s="1"/>
  <c r="B133" i="31659"/>
  <c r="A89" i="31660" s="1"/>
  <c r="B131" i="31659"/>
  <c r="A87" i="31660" s="1"/>
  <c r="B129" i="31659"/>
  <c r="A85" i="31660" s="1"/>
  <c r="B127" i="31659"/>
  <c r="A83" i="31660" s="1"/>
  <c r="B125" i="31659"/>
  <c r="A81" i="31660" s="1"/>
  <c r="B123" i="31659"/>
  <c r="A79" i="31660" s="1"/>
  <c r="B121" i="31659"/>
  <c r="A77" i="31660" s="1"/>
  <c r="B119" i="31659"/>
  <c r="A75" i="31660" s="1"/>
  <c r="B117" i="31659"/>
  <c r="A73" i="31660" s="1"/>
  <c r="B115" i="31659"/>
  <c r="A71" i="31660" s="1"/>
  <c r="B113" i="31659"/>
  <c r="A69" i="31660" s="1"/>
  <c r="B111" i="31659"/>
  <c r="A67" i="31660" s="1"/>
  <c r="B109" i="31659"/>
  <c r="A65" i="31660" s="1"/>
  <c r="B107" i="31659"/>
  <c r="A63" i="31660" s="1"/>
  <c r="B105" i="31659"/>
  <c r="A61" i="31660" s="1"/>
  <c r="B103" i="31659"/>
  <c r="A59" i="31660" s="1"/>
  <c r="B101" i="31659"/>
  <c r="A57" i="31660" s="1"/>
  <c r="B99" i="31659"/>
  <c r="A55" i="31660" s="1"/>
  <c r="B97" i="31659"/>
  <c r="A53" i="31660" s="1"/>
  <c r="B95" i="31659"/>
  <c r="A51" i="31660" s="1"/>
  <c r="B93" i="31659"/>
  <c r="A49" i="31660" s="1"/>
  <c r="B91" i="31659"/>
  <c r="A47" i="31660" s="1"/>
  <c r="M91" i="31659"/>
  <c r="M92" i="31659"/>
  <c r="O92" i="31659"/>
  <c r="M93" i="31659"/>
  <c r="O93" i="31659"/>
  <c r="M94" i="31659"/>
  <c r="O94" i="31659"/>
  <c r="M95" i="31659"/>
  <c r="O95" i="31659"/>
  <c r="M96" i="31659"/>
  <c r="O96" i="31659"/>
  <c r="M97" i="31659"/>
  <c r="O97" i="31659"/>
  <c r="E54" i="31659"/>
  <c r="O130" i="31659" s="1"/>
  <c r="F54" i="31659"/>
  <c r="P130" i="31659" s="1"/>
  <c r="C81" i="31658"/>
  <c r="F81" i="31658"/>
  <c r="G81" i="31658" s="1"/>
  <c r="E52" i="31658"/>
  <c r="F52" i="31658"/>
  <c r="D81" i="31658"/>
  <c r="E53" i="31658"/>
  <c r="F53" i="31658"/>
  <c r="E54" i="31658"/>
  <c r="F54" i="31658"/>
  <c r="E55" i="31658"/>
  <c r="I55" i="31658" s="1"/>
  <c r="N117" i="31658" s="1"/>
  <c r="F55" i="31658"/>
  <c r="E56" i="31658"/>
  <c r="F56" i="31658"/>
  <c r="E57" i="31658"/>
  <c r="F57" i="31658"/>
  <c r="C82" i="31658"/>
  <c r="D82" i="31658" s="1"/>
  <c r="F82" i="31658"/>
  <c r="C83" i="31658"/>
  <c r="D83" i="31658" s="1"/>
  <c r="C84" i="31658"/>
  <c r="D84" i="31658" s="1"/>
  <c r="C85" i="31658"/>
  <c r="F85" i="31658" s="1"/>
  <c r="G85" i="31658" s="1"/>
  <c r="C86" i="31658"/>
  <c r="C87" i="31658"/>
  <c r="F87" i="31658" s="1"/>
  <c r="G87" i="31658" s="1"/>
  <c r="C88" i="31658"/>
  <c r="F88" i="31658" s="1"/>
  <c r="C89" i="31658"/>
  <c r="F89" i="31658"/>
  <c r="G89" i="31658" s="1"/>
  <c r="C90" i="31658"/>
  <c r="C91" i="31658"/>
  <c r="F91" i="31658" s="1"/>
  <c r="G91" i="31658" s="1"/>
  <c r="C92" i="31658"/>
  <c r="F92" i="31658" s="1"/>
  <c r="C93" i="31658"/>
  <c r="F93" i="31658" s="1"/>
  <c r="G93" i="31658" s="1"/>
  <c r="C94" i="31658"/>
  <c r="C95" i="31658"/>
  <c r="F95" i="31658" s="1"/>
  <c r="G95" i="31658" s="1"/>
  <c r="C96" i="31658"/>
  <c r="F96" i="31658" s="1"/>
  <c r="C79" i="31658"/>
  <c r="D79" i="31658" s="1"/>
  <c r="F79" i="31658"/>
  <c r="G79" i="31658" s="1"/>
  <c r="C80" i="31658"/>
  <c r="D80" i="31658" s="1"/>
  <c r="C78" i="31658"/>
  <c r="F78" i="31658" s="1"/>
  <c r="C77" i="31658"/>
  <c r="F77" i="31658" s="1"/>
  <c r="G77" i="31658" s="1"/>
  <c r="E79" i="31658"/>
  <c r="E80" i="31658" s="1"/>
  <c r="D32" i="31658"/>
  <c r="D31" i="31658"/>
  <c r="C159" i="31658"/>
  <c r="F159" i="31658" s="1"/>
  <c r="G159" i="31658" s="1"/>
  <c r="C157" i="31658"/>
  <c r="F157" i="31658" s="1"/>
  <c r="G157" i="31658" s="1"/>
  <c r="B159" i="31658"/>
  <c r="B212" i="31658" s="1"/>
  <c r="B157" i="31658"/>
  <c r="B211" i="31658" s="1"/>
  <c r="B155" i="31658"/>
  <c r="B210" i="31658" s="1"/>
  <c r="B153" i="31658"/>
  <c r="B209" i="31658" s="1"/>
  <c r="B151" i="31658"/>
  <c r="B208" i="31658" s="1"/>
  <c r="B149" i="31658"/>
  <c r="B207" i="31658" s="1"/>
  <c r="B147" i="31658"/>
  <c r="B206" i="31658" s="1"/>
  <c r="B145" i="31658"/>
  <c r="B205" i="31658" s="1"/>
  <c r="B143" i="31658"/>
  <c r="B204" i="31658" s="1"/>
  <c r="B141" i="31658"/>
  <c r="B203" i="31658" s="1"/>
  <c r="B139" i="31658"/>
  <c r="B202" i="31658" s="1"/>
  <c r="B137" i="31658"/>
  <c r="B201" i="31658" s="1"/>
  <c r="B135" i="31658"/>
  <c r="B200" i="31658" s="1"/>
  <c r="B133" i="31658"/>
  <c r="B199" i="31658" s="1"/>
  <c r="B131" i="31658"/>
  <c r="B198" i="31658" s="1"/>
  <c r="B129" i="31658"/>
  <c r="B197" i="31658" s="1"/>
  <c r="B127" i="31658"/>
  <c r="B196" i="31658" s="1"/>
  <c r="B125" i="31658"/>
  <c r="B195" i="31658" s="1"/>
  <c r="B123" i="31658"/>
  <c r="B194" i="31658" s="1"/>
  <c r="B121" i="31658"/>
  <c r="B193" i="31658" s="1"/>
  <c r="C155" i="31658"/>
  <c r="F155" i="31658" s="1"/>
  <c r="G155" i="31658" s="1"/>
  <c r="C153" i="31658"/>
  <c r="F153" i="31658" s="1"/>
  <c r="G153" i="31658" s="1"/>
  <c r="C151" i="31658"/>
  <c r="F151" i="31658" s="1"/>
  <c r="G151" i="31658" s="1"/>
  <c r="C149" i="31658"/>
  <c r="F149" i="31658" s="1"/>
  <c r="G149" i="31658" s="1"/>
  <c r="C147" i="31658"/>
  <c r="F147" i="31658" s="1"/>
  <c r="G147" i="31658" s="1"/>
  <c r="C145" i="31658"/>
  <c r="F145" i="31658" s="1"/>
  <c r="G145" i="31658" s="1"/>
  <c r="C143" i="31658"/>
  <c r="F143" i="31658" s="1"/>
  <c r="G143" i="31658" s="1"/>
  <c r="C141" i="31658"/>
  <c r="F141" i="31658" s="1"/>
  <c r="G141" i="31658" s="1"/>
  <c r="C139" i="31658"/>
  <c r="F139" i="31658" s="1"/>
  <c r="G139" i="31658" s="1"/>
  <c r="C137" i="31658"/>
  <c r="F137" i="31658" s="1"/>
  <c r="G137" i="31658" s="1"/>
  <c r="C135" i="31658"/>
  <c r="F135" i="31658" s="1"/>
  <c r="G135" i="31658" s="1"/>
  <c r="C133" i="31658"/>
  <c r="F133" i="31658" s="1"/>
  <c r="G133" i="31658" s="1"/>
  <c r="C131" i="31658"/>
  <c r="F131" i="31658" s="1"/>
  <c r="G131" i="31658" s="1"/>
  <c r="C129" i="31658"/>
  <c r="F129" i="31658" s="1"/>
  <c r="G129" i="31658" s="1"/>
  <c r="C127" i="31658"/>
  <c r="F127" i="31658" s="1"/>
  <c r="G127" i="31658" s="1"/>
  <c r="C125" i="31658"/>
  <c r="F125" i="31658" s="1"/>
  <c r="G125" i="31658" s="1"/>
  <c r="C123" i="31658"/>
  <c r="F123" i="31658" s="1"/>
  <c r="G123" i="31658" s="1"/>
  <c r="C121" i="31658"/>
  <c r="D121" i="31658" s="1"/>
  <c r="C119" i="31658"/>
  <c r="F119" i="31658" s="1"/>
  <c r="G119" i="31658" s="1"/>
  <c r="C117" i="31658"/>
  <c r="F117" i="31658" s="1"/>
  <c r="G117" i="31658" s="1"/>
  <c r="C115" i="31658"/>
  <c r="F115" i="31658" s="1"/>
  <c r="G115" i="31658" s="1"/>
  <c r="C113" i="31658"/>
  <c r="F113" i="31658" s="1"/>
  <c r="G113" i="31658" s="1"/>
  <c r="C111" i="31658"/>
  <c r="F111" i="31658" s="1"/>
  <c r="G111" i="31658" s="1"/>
  <c r="C109" i="31658"/>
  <c r="F109" i="31658" s="1"/>
  <c r="G109" i="31658" s="1"/>
  <c r="C107" i="31658"/>
  <c r="F107" i="31658" s="1"/>
  <c r="G107" i="31658" s="1"/>
  <c r="C105" i="31658"/>
  <c r="F105" i="31658" s="1"/>
  <c r="G105" i="31658" s="1"/>
  <c r="C103" i="31658"/>
  <c r="F103" i="31658" s="1"/>
  <c r="G103" i="31658" s="1"/>
  <c r="C101" i="31658"/>
  <c r="F101" i="31658" s="1"/>
  <c r="G101" i="31658" s="1"/>
  <c r="C99" i="31658"/>
  <c r="F99" i="31658" s="1"/>
  <c r="G99" i="31658" s="1"/>
  <c r="C97" i="31658"/>
  <c r="F97" i="31658" s="1"/>
  <c r="G97" i="31658" s="1"/>
  <c r="C128" i="31658"/>
  <c r="F128" i="31658" s="1"/>
  <c r="C122" i="31658"/>
  <c r="F122" i="31658" s="1"/>
  <c r="E127" i="31658"/>
  <c r="E128" i="31658" s="1"/>
  <c r="D127" i="31658"/>
  <c r="E121" i="31658"/>
  <c r="E122" i="31658" s="1"/>
  <c r="D13" i="31658"/>
  <c r="L77" i="31658" s="1"/>
  <c r="J154" i="31658"/>
  <c r="E81" i="31658"/>
  <c r="E82" i="31658" s="1"/>
  <c r="C98" i="31658"/>
  <c r="C100" i="31658"/>
  <c r="F100" i="31658" s="1"/>
  <c r="C102" i="31658"/>
  <c r="C104" i="31658"/>
  <c r="F104" i="31658" s="1"/>
  <c r="C106" i="31658"/>
  <c r="C108" i="31658"/>
  <c r="F108" i="31658" s="1"/>
  <c r="C110" i="31658"/>
  <c r="C112" i="31658"/>
  <c r="F112" i="31658" s="1"/>
  <c r="C114" i="31658"/>
  <c r="C116" i="31658"/>
  <c r="F116" i="31658" s="1"/>
  <c r="C118" i="31658"/>
  <c r="C120" i="31658"/>
  <c r="F120" i="31658" s="1"/>
  <c r="C124" i="31658"/>
  <c r="C126" i="31658"/>
  <c r="F126" i="31658" s="1"/>
  <c r="C130" i="31658"/>
  <c r="C132" i="31658"/>
  <c r="F132" i="31658" s="1"/>
  <c r="C134" i="31658"/>
  <c r="C136" i="31658"/>
  <c r="F136" i="31658" s="1"/>
  <c r="C138" i="31658"/>
  <c r="C140" i="31658"/>
  <c r="F140" i="31658" s="1"/>
  <c r="C142" i="31658"/>
  <c r="C144" i="31658"/>
  <c r="F144" i="31658" s="1"/>
  <c r="C146" i="31658"/>
  <c r="C148" i="31658"/>
  <c r="F148" i="31658" s="1"/>
  <c r="C150" i="31658"/>
  <c r="C152" i="31658"/>
  <c r="F152" i="31658" s="1"/>
  <c r="C154" i="31658"/>
  <c r="C156" i="31658"/>
  <c r="F156" i="31658" s="1"/>
  <c r="C158" i="31658"/>
  <c r="C160" i="31658"/>
  <c r="F160" i="31658" s="1"/>
  <c r="E77" i="31658"/>
  <c r="E78" i="31658" s="1"/>
  <c r="D85" i="31658"/>
  <c r="D87" i="31658"/>
  <c r="D88" i="31658"/>
  <c r="D89" i="31658"/>
  <c r="D91" i="31658"/>
  <c r="D92" i="31658"/>
  <c r="D95" i="31658"/>
  <c r="D96" i="31658"/>
  <c r="D99" i="31658"/>
  <c r="D103" i="31658"/>
  <c r="D107" i="31658"/>
  <c r="D111" i="31658"/>
  <c r="D115" i="31658"/>
  <c r="D119" i="31658"/>
  <c r="D131" i="31658"/>
  <c r="D135" i="31658"/>
  <c r="D137" i="31658"/>
  <c r="D139" i="31658"/>
  <c r="D143" i="31658"/>
  <c r="D145" i="31658"/>
  <c r="D147" i="31658"/>
  <c r="D151" i="31658"/>
  <c r="D153" i="31658"/>
  <c r="D155" i="31658"/>
  <c r="D159" i="31658"/>
  <c r="C57" i="31658"/>
  <c r="D57" i="31658" s="1"/>
  <c r="C53" i="31658"/>
  <c r="K115" i="31658" s="1"/>
  <c r="C54" i="31658"/>
  <c r="D54" i="31658" s="1"/>
  <c r="C55" i="31658"/>
  <c r="K117" i="31658" s="1"/>
  <c r="C56" i="31658"/>
  <c r="D56" i="31658" s="1"/>
  <c r="K114" i="31658"/>
  <c r="E87" i="31658"/>
  <c r="E88" i="31658" s="1"/>
  <c r="E89" i="31658"/>
  <c r="E90" i="31658" s="1"/>
  <c r="E91" i="31658"/>
  <c r="E92" i="31658" s="1"/>
  <c r="E93" i="31658"/>
  <c r="E94" i="31658" s="1"/>
  <c r="E95" i="31658"/>
  <c r="E96" i="31658" s="1"/>
  <c r="E97" i="31658"/>
  <c r="E98" i="31658" s="1"/>
  <c r="E99" i="31658"/>
  <c r="E100" i="31658" s="1"/>
  <c r="E101" i="31658"/>
  <c r="E102" i="31658" s="1"/>
  <c r="E103" i="31658"/>
  <c r="E104" i="31658" s="1"/>
  <c r="E105" i="31658"/>
  <c r="E106" i="31658" s="1"/>
  <c r="E107" i="31658"/>
  <c r="E108" i="31658" s="1"/>
  <c r="E109" i="31658"/>
  <c r="E110" i="31658" s="1"/>
  <c r="E111" i="31658"/>
  <c r="E112" i="31658" s="1"/>
  <c r="E113" i="31658"/>
  <c r="E114" i="31658" s="1"/>
  <c r="E115" i="31658"/>
  <c r="E116" i="31658" s="1"/>
  <c r="E117" i="31658"/>
  <c r="E118" i="31658" s="1"/>
  <c r="E119" i="31658"/>
  <c r="E120" i="31658" s="1"/>
  <c r="E123" i="31658"/>
  <c r="E124" i="31658" s="1"/>
  <c r="E125" i="31658"/>
  <c r="E126" i="31658" s="1"/>
  <c r="E129" i="31658"/>
  <c r="E130" i="31658" s="1"/>
  <c r="E131" i="31658"/>
  <c r="E132" i="31658" s="1"/>
  <c r="E133" i="31658"/>
  <c r="E134" i="31658" s="1"/>
  <c r="E135" i="31658"/>
  <c r="E136" i="31658" s="1"/>
  <c r="E137" i="31658"/>
  <c r="E138" i="31658" s="1"/>
  <c r="E139" i="31658"/>
  <c r="E140" i="31658" s="1"/>
  <c r="E141" i="31658"/>
  <c r="E142" i="31658" s="1"/>
  <c r="E143" i="31658"/>
  <c r="E144" i="31658" s="1"/>
  <c r="E145" i="31658"/>
  <c r="E146" i="31658" s="1"/>
  <c r="E147" i="31658"/>
  <c r="E148" i="31658" s="1"/>
  <c r="E149" i="31658"/>
  <c r="E150" i="31658" s="1"/>
  <c r="E151" i="31658"/>
  <c r="E152" i="31658" s="1"/>
  <c r="E153" i="31658"/>
  <c r="E154" i="31658" s="1"/>
  <c r="E155" i="31658"/>
  <c r="E156" i="31658" s="1"/>
  <c r="E157" i="31658"/>
  <c r="E158" i="31658" s="1"/>
  <c r="E159" i="31658"/>
  <c r="E160" i="31658" s="1"/>
  <c r="E85" i="31658"/>
  <c r="E86" i="31658" s="1"/>
  <c r="E83" i="31658"/>
  <c r="E84" i="31658" s="1"/>
  <c r="M99" i="31659"/>
  <c r="M100" i="31659"/>
  <c r="L79" i="31658"/>
  <c r="L156" i="31658"/>
  <c r="L80" i="31658"/>
  <c r="L157" i="31658" s="1"/>
  <c r="L81" i="31658"/>
  <c r="L158" i="31658"/>
  <c r="L82" i="31658"/>
  <c r="L159" i="31658" s="1"/>
  <c r="L83" i="31658"/>
  <c r="L160" i="31658"/>
  <c r="L78" i="31658"/>
  <c r="L155" i="31658" s="1"/>
  <c r="J79" i="31658"/>
  <c r="J156" i="31658"/>
  <c r="J80" i="31658"/>
  <c r="J157" i="31658" s="1"/>
  <c r="J81" i="31658"/>
  <c r="J158" i="31658"/>
  <c r="J82" i="31658"/>
  <c r="J159" i="31658" s="1"/>
  <c r="J83" i="31658"/>
  <c r="J160" i="31658"/>
  <c r="J78" i="31658"/>
  <c r="J155" i="31658" s="1"/>
  <c r="B79" i="31658"/>
  <c r="B172" i="31658"/>
  <c r="B81" i="31658"/>
  <c r="B173" i="31658" s="1"/>
  <c r="B83" i="31658"/>
  <c r="B174" i="31658"/>
  <c r="B85" i="31658"/>
  <c r="B175" i="31658" s="1"/>
  <c r="B87" i="31658"/>
  <c r="B176" i="31658"/>
  <c r="B89" i="31658"/>
  <c r="B177" i="31658" s="1"/>
  <c r="B91" i="31658"/>
  <c r="B178" i="31658"/>
  <c r="B93" i="31658"/>
  <c r="B179" i="31658" s="1"/>
  <c r="B95" i="31658"/>
  <c r="B180" i="31658"/>
  <c r="B97" i="31658"/>
  <c r="B181" i="31658" s="1"/>
  <c r="B99" i="31658"/>
  <c r="B182" i="31658"/>
  <c r="B101" i="31658"/>
  <c r="B183" i="31658" s="1"/>
  <c r="B103" i="31658"/>
  <c r="B184" i="31658"/>
  <c r="B105" i="31658"/>
  <c r="B185" i="31658" s="1"/>
  <c r="B107" i="31658"/>
  <c r="B186" i="31658"/>
  <c r="B109" i="31658"/>
  <c r="B187" i="31658" s="1"/>
  <c r="B111" i="31658"/>
  <c r="B188" i="31658"/>
  <c r="B113" i="31658"/>
  <c r="B189" i="31658" s="1"/>
  <c r="B115" i="31658"/>
  <c r="B190" i="31658"/>
  <c r="B117" i="31658"/>
  <c r="B191" i="31658" s="1"/>
  <c r="B119" i="31658"/>
  <c r="B192" i="31658"/>
  <c r="B77" i="31658"/>
  <c r="B171" i="31658" s="1"/>
  <c r="J32" i="31658"/>
  <c r="J31" i="31658"/>
  <c r="J30" i="31658"/>
  <c r="J29" i="31658"/>
  <c r="J28" i="31658"/>
  <c r="J27" i="31658"/>
  <c r="J26" i="31658"/>
  <c r="J25" i="31658"/>
  <c r="H32" i="31658"/>
  <c r="H31" i="31658"/>
  <c r="H30" i="31658"/>
  <c r="H29" i="31658"/>
  <c r="H28" i="31658"/>
  <c r="H27" i="31658"/>
  <c r="H26" i="31658"/>
  <c r="H25" i="31658"/>
  <c r="F32" i="31658"/>
  <c r="F31" i="31658"/>
  <c r="F30" i="31658"/>
  <c r="F29" i="31658"/>
  <c r="F28" i="31658"/>
  <c r="F27" i="31658"/>
  <c r="F26" i="31658"/>
  <c r="F25" i="31658"/>
  <c r="J86" i="31658"/>
  <c r="L25" i="31658"/>
  <c r="N25" i="31658"/>
  <c r="L26" i="31658"/>
  <c r="N26" i="31658"/>
  <c r="L27" i="31658"/>
  <c r="N27" i="31658"/>
  <c r="L28" i="31658"/>
  <c r="N28" i="31658"/>
  <c r="L29" i="31658"/>
  <c r="N29" i="31658"/>
  <c r="L30" i="31658"/>
  <c r="N30" i="31658"/>
  <c r="L31" i="31658"/>
  <c r="N31" i="31658"/>
  <c r="L32" i="31658"/>
  <c r="N32" i="31658"/>
  <c r="J77" i="31658"/>
  <c r="J85" i="31658"/>
  <c r="D160" i="31658"/>
  <c r="D156" i="31658"/>
  <c r="D152" i="31658"/>
  <c r="D148" i="31658"/>
  <c r="D144" i="31658"/>
  <c r="D140" i="31658"/>
  <c r="D136" i="31658"/>
  <c r="D132" i="31658"/>
  <c r="D126" i="31658"/>
  <c r="D120" i="31658"/>
  <c r="D116" i="31658"/>
  <c r="D112" i="31658"/>
  <c r="D108" i="31658"/>
  <c r="D104" i="31658"/>
  <c r="D100" i="31658"/>
  <c r="F90" i="31658"/>
  <c r="D90" i="31658"/>
  <c r="G54" i="31658"/>
  <c r="L116" i="31658" s="1"/>
  <c r="I54" i="31658"/>
  <c r="N116" i="31658" s="1"/>
  <c r="G52" i="31658"/>
  <c r="H52" i="31658" s="1"/>
  <c r="M114" i="31658" s="1"/>
  <c r="I52" i="31658"/>
  <c r="N114" i="31658"/>
  <c r="F80" i="31658"/>
  <c r="F84" i="31658"/>
  <c r="F83" i="31658"/>
  <c r="G83" i="31658" s="1"/>
  <c r="F158" i="31658"/>
  <c r="D158" i="31658"/>
  <c r="F154" i="31658"/>
  <c r="D154" i="31658"/>
  <c r="F150" i="31658"/>
  <c r="D150" i="31658"/>
  <c r="F146" i="31658"/>
  <c r="D146" i="31658"/>
  <c r="F142" i="31658"/>
  <c r="D142" i="31658"/>
  <c r="F138" i="31658"/>
  <c r="D138" i="31658"/>
  <c r="F134" i="31658"/>
  <c r="D134" i="31658"/>
  <c r="F130" i="31658"/>
  <c r="D130" i="31658"/>
  <c r="F124" i="31658"/>
  <c r="D124" i="31658"/>
  <c r="F118" i="31658"/>
  <c r="D118" i="31658"/>
  <c r="F114" i="31658"/>
  <c r="D114" i="31658"/>
  <c r="F110" i="31658"/>
  <c r="D110" i="31658"/>
  <c r="F106" i="31658"/>
  <c r="D106" i="31658"/>
  <c r="F102" i="31658"/>
  <c r="D102" i="31658"/>
  <c r="F98" i="31658"/>
  <c r="D98" i="31658"/>
  <c r="F94" i="31658"/>
  <c r="D94" i="31658"/>
  <c r="F86" i="31658"/>
  <c r="D86" i="31658"/>
  <c r="G56" i="31658"/>
  <c r="H56" i="31658" s="1"/>
  <c r="M118" i="31658" s="1"/>
  <c r="I56" i="31658"/>
  <c r="N118" i="31658" s="1"/>
  <c r="G53" i="31658"/>
  <c r="L115" i="31658" s="1"/>
  <c r="I53" i="31658"/>
  <c r="N115" i="31658"/>
  <c r="K95" i="31659"/>
  <c r="F121" i="31658"/>
  <c r="G121" i="31658" s="1"/>
  <c r="K129" i="31659"/>
  <c r="K137" i="31659"/>
  <c r="K167" i="31659"/>
  <c r="K118" i="31658"/>
  <c r="K116" i="31658"/>
  <c r="K119" i="31658"/>
  <c r="K103" i="31659" l="1"/>
  <c r="K97" i="31659"/>
  <c r="D77" i="31658"/>
  <c r="I57" i="31658"/>
  <c r="N119" i="31658" s="1"/>
  <c r="K147" i="31659"/>
  <c r="K155" i="31659"/>
  <c r="K163" i="31659"/>
  <c r="L118" i="31658"/>
  <c r="L114" i="31658"/>
  <c r="D93" i="31658"/>
  <c r="D128" i="31658"/>
  <c r="D78" i="31658"/>
  <c r="K121" i="31659"/>
  <c r="K105" i="31659"/>
  <c r="K125" i="31659"/>
  <c r="K113" i="31659"/>
  <c r="K133" i="31659"/>
  <c r="K141" i="31659"/>
  <c r="K119" i="31659"/>
  <c r="K131" i="31659"/>
  <c r="K143" i="31659"/>
  <c r="K109" i="31659"/>
  <c r="K91" i="31659"/>
  <c r="K93" i="31659"/>
  <c r="I56" i="31659"/>
  <c r="S132" i="31659" s="1"/>
  <c r="N132" i="31659"/>
  <c r="K159" i="31659"/>
  <c r="K171" i="31659"/>
  <c r="I53" i="31659"/>
  <c r="S129" i="31659" s="1"/>
  <c r="G57" i="31659"/>
  <c r="Q133" i="31659" s="1"/>
  <c r="K127" i="31659"/>
  <c r="K153" i="31659"/>
  <c r="K157" i="31659"/>
  <c r="K161" i="31659"/>
  <c r="D53" i="31659"/>
  <c r="G56" i="31659"/>
  <c r="Q132" i="31659" s="1"/>
  <c r="G52" i="31659"/>
  <c r="D165" i="31659" s="1"/>
  <c r="G55" i="31659"/>
  <c r="Q131" i="31659" s="1"/>
  <c r="I57" i="31659"/>
  <c r="S133" i="31659" s="1"/>
  <c r="G54" i="31659"/>
  <c r="Q130" i="31659" s="1"/>
  <c r="D55" i="31659"/>
  <c r="I55" i="31659"/>
  <c r="S131" i="31659" s="1"/>
  <c r="I54" i="31659"/>
  <c r="S130" i="31659" s="1"/>
  <c r="G53" i="31659"/>
  <c r="Q129" i="31659" s="1"/>
  <c r="C41" i="31660"/>
  <c r="C133" i="31660"/>
  <c r="N130" i="31659"/>
  <c r="I52" i="31659"/>
  <c r="S128" i="31659" s="1"/>
  <c r="D57" i="31659"/>
  <c r="L154" i="31658"/>
  <c r="H53" i="31658"/>
  <c r="M115" i="31658" s="1"/>
  <c r="D53" i="31658"/>
  <c r="D157" i="31658"/>
  <c r="D149" i="31658"/>
  <c r="D141" i="31658"/>
  <c r="D133" i="31658"/>
  <c r="K135" i="31659"/>
  <c r="K139" i="31659"/>
  <c r="K149" i="31659"/>
  <c r="G55" i="31658"/>
  <c r="L117" i="31658" s="1"/>
  <c r="D55" i="31658"/>
  <c r="D125" i="31658"/>
  <c r="K151" i="31659"/>
  <c r="G57" i="31658"/>
  <c r="H54" i="31658"/>
  <c r="D129" i="31658"/>
  <c r="D123" i="31658"/>
  <c r="D117" i="31658"/>
  <c r="D113" i="31658"/>
  <c r="D109" i="31658"/>
  <c r="D105" i="31658"/>
  <c r="D101" i="31658"/>
  <c r="D97" i="31658"/>
  <c r="D122" i="31658"/>
  <c r="D146" i="31659" l="1"/>
  <c r="D161" i="31659"/>
  <c r="D155" i="31659"/>
  <c r="D118" i="31659"/>
  <c r="H52" i="31659"/>
  <c r="R128" i="31659" s="1"/>
  <c r="D170" i="31659"/>
  <c r="D104" i="31659"/>
  <c r="D142" i="31659"/>
  <c r="D115" i="31659"/>
  <c r="D117" i="31659"/>
  <c r="D132" i="31659"/>
  <c r="H57" i="31659"/>
  <c r="R133" i="31659" s="1"/>
  <c r="D168" i="31659"/>
  <c r="D107" i="31659"/>
  <c r="D122" i="31659"/>
  <c r="D116" i="31659"/>
  <c r="D134" i="31659"/>
  <c r="D140" i="31659"/>
  <c r="D113" i="31659"/>
  <c r="D151" i="31659"/>
  <c r="D156" i="31659"/>
  <c r="D99" i="31659"/>
  <c r="D169" i="31659"/>
  <c r="D111" i="31659"/>
  <c r="D174" i="31659"/>
  <c r="D135" i="31659"/>
  <c r="D105" i="31659"/>
  <c r="D158" i="31659"/>
  <c r="D128" i="31659"/>
  <c r="D133" i="31659"/>
  <c r="D102" i="31659"/>
  <c r="D114" i="31659"/>
  <c r="D94" i="31659"/>
  <c r="D108" i="31659"/>
  <c r="D166" i="31659"/>
  <c r="D130" i="31659"/>
  <c r="D127" i="31659"/>
  <c r="D106" i="31659"/>
  <c r="D131" i="31659"/>
  <c r="D129" i="31659"/>
  <c r="D149" i="31659"/>
  <c r="D162" i="31659"/>
  <c r="D123" i="31659"/>
  <c r="D154" i="31659"/>
  <c r="D143" i="31659"/>
  <c r="D163" i="31659"/>
  <c r="D138" i="31659"/>
  <c r="D139" i="31659"/>
  <c r="D119" i="31659"/>
  <c r="D110" i="31659"/>
  <c r="D120" i="31659"/>
  <c r="D124" i="31659"/>
  <c r="D126" i="31659"/>
  <c r="D167" i="31659"/>
  <c r="D91" i="31659"/>
  <c r="D100" i="31659"/>
  <c r="D153" i="31659"/>
  <c r="Q128" i="31659"/>
  <c r="D159" i="31659"/>
  <c r="D125" i="31659"/>
  <c r="D137" i="31659"/>
  <c r="D171" i="31659"/>
  <c r="D147" i="31659"/>
  <c r="D103" i="31659"/>
  <c r="D95" i="31659"/>
  <c r="D172" i="31659"/>
  <c r="D97" i="31659"/>
  <c r="D148" i="31659"/>
  <c r="D93" i="31659"/>
  <c r="D152" i="31659"/>
  <c r="D121" i="31659"/>
  <c r="D144" i="31659"/>
  <c r="D173" i="31659"/>
  <c r="D157" i="31659"/>
  <c r="D160" i="31659"/>
  <c r="D136" i="31659"/>
  <c r="D164" i="31659"/>
  <c r="D92" i="31659"/>
  <c r="D150" i="31659"/>
  <c r="D96" i="31659"/>
  <c r="D101" i="31659"/>
  <c r="D112" i="31659"/>
  <c r="D109" i="31659"/>
  <c r="D141" i="31659"/>
  <c r="H55" i="31659"/>
  <c r="R131" i="31659" s="1"/>
  <c r="H53" i="31659"/>
  <c r="H56" i="31659"/>
  <c r="R132" i="31659" s="1"/>
  <c r="D98" i="31659"/>
  <c r="D145" i="31659"/>
  <c r="H54" i="31659"/>
  <c r="R130" i="31659" s="1"/>
  <c r="H55" i="31658"/>
  <c r="M117" i="31658" s="1"/>
  <c r="M116" i="31658"/>
  <c r="H57" i="31658"/>
  <c r="L119" i="31658"/>
  <c r="C78" i="31659" l="1"/>
  <c r="C76" i="31659"/>
  <c r="R129" i="31659"/>
  <c r="C77" i="31659"/>
  <c r="C67" i="31658"/>
  <c r="M119" i="31658"/>
  <c r="C66" i="31658"/>
  <c r="C65" i="31658"/>
  <c r="F144" i="31659" l="1"/>
  <c r="C100" i="31660" s="1"/>
  <c r="F101" i="31659"/>
  <c r="C57" i="31660" s="1"/>
  <c r="F142" i="31659"/>
  <c r="C98" i="31660" s="1"/>
  <c r="F105" i="31659"/>
  <c r="C61" i="31660" s="1"/>
  <c r="F91" i="31659"/>
  <c r="F106" i="31659"/>
  <c r="C62" i="31660" s="1"/>
  <c r="F117" i="31659"/>
  <c r="C73" i="31660" s="1"/>
  <c r="F152" i="31659"/>
  <c r="C108" i="31660" s="1"/>
  <c r="F100" i="31659"/>
  <c r="C56" i="31660" s="1"/>
  <c r="F134" i="31659"/>
  <c r="C90" i="31660" s="1"/>
  <c r="F92" i="31659"/>
  <c r="C48" i="31660" s="1"/>
  <c r="F140" i="31659"/>
  <c r="C96" i="31660" s="1"/>
  <c r="F173" i="31659"/>
  <c r="C129" i="31660" s="1"/>
  <c r="F128" i="31659"/>
  <c r="C84" i="31660" s="1"/>
  <c r="F167" i="31659"/>
  <c r="F123" i="31659"/>
  <c r="C79" i="31660" s="1"/>
  <c r="F145" i="31659"/>
  <c r="F114" i="31659"/>
  <c r="C70" i="31660" s="1"/>
  <c r="F98" i="31659"/>
  <c r="C54" i="31660" s="1"/>
  <c r="F141" i="31659"/>
  <c r="F94" i="31659"/>
  <c r="C50" i="31660" s="1"/>
  <c r="F171" i="31659"/>
  <c r="F126" i="31659"/>
  <c r="C82" i="31660" s="1"/>
  <c r="F96" i="31659"/>
  <c r="C52" i="31660" s="1"/>
  <c r="F133" i="31659"/>
  <c r="C89" i="31660" s="1"/>
  <c r="F148" i="31659"/>
  <c r="C104" i="31660" s="1"/>
  <c r="F110" i="31659"/>
  <c r="C66" i="31660" s="1"/>
  <c r="F112" i="31659"/>
  <c r="C68" i="31660" s="1"/>
  <c r="F108" i="31659"/>
  <c r="C64" i="31660" s="1"/>
  <c r="F155" i="31659"/>
  <c r="C111" i="31660" s="1"/>
  <c r="F104" i="31659"/>
  <c r="C60" i="31660" s="1"/>
  <c r="F124" i="31659"/>
  <c r="C80" i="31660" s="1"/>
  <c r="F159" i="31659"/>
  <c r="F154" i="31659"/>
  <c r="C110" i="31660" s="1"/>
  <c r="F143" i="31659"/>
  <c r="F147" i="31659"/>
  <c r="C103" i="31660" s="1"/>
  <c r="F165" i="31659"/>
  <c r="F125" i="31659"/>
  <c r="C81" i="31660" s="1"/>
  <c r="F109" i="31659"/>
  <c r="C65" i="31660" s="1"/>
  <c r="F107" i="31659"/>
  <c r="C63" i="31660" s="1"/>
  <c r="F103" i="31659"/>
  <c r="C59" i="31660" s="1"/>
  <c r="F137" i="31659"/>
  <c r="C93" i="31660" s="1"/>
  <c r="F153" i="31659"/>
  <c r="C109" i="31660" s="1"/>
  <c r="F97" i="31659"/>
  <c r="C53" i="31660" s="1"/>
  <c r="F166" i="31659"/>
  <c r="C122" i="31660" s="1"/>
  <c r="F132" i="31659"/>
  <c r="C88" i="31660" s="1"/>
  <c r="F116" i="31659"/>
  <c r="C72" i="31660" s="1"/>
  <c r="F131" i="31659"/>
  <c r="C87" i="31660" s="1"/>
  <c r="F93" i="31659"/>
  <c r="G93" i="31659" s="1"/>
  <c r="F121" i="31659"/>
  <c r="C77" i="31660" s="1"/>
  <c r="F150" i="31659"/>
  <c r="C106" i="31660" s="1"/>
  <c r="F168" i="31659"/>
  <c r="C124" i="31660" s="1"/>
  <c r="F169" i="31659"/>
  <c r="C125" i="31660" s="1"/>
  <c r="F111" i="31659"/>
  <c r="C67" i="31660" s="1"/>
  <c r="F174" i="31659"/>
  <c r="C130" i="31660" s="1"/>
  <c r="F170" i="31659"/>
  <c r="C126" i="31660" s="1"/>
  <c r="F149" i="31659"/>
  <c r="C105" i="31660" s="1"/>
  <c r="F122" i="31659"/>
  <c r="C78" i="31660" s="1"/>
  <c r="F156" i="31659"/>
  <c r="C112" i="31660" s="1"/>
  <c r="F115" i="31659"/>
  <c r="C71" i="31660" s="1"/>
  <c r="F95" i="31659"/>
  <c r="F99" i="31659"/>
  <c r="C55" i="31660" s="1"/>
  <c r="F113" i="31659"/>
  <c r="F118" i="31659"/>
  <c r="C74" i="31660" s="1"/>
  <c r="F138" i="31659"/>
  <c r="C94" i="31660" s="1"/>
  <c r="F130" i="31659"/>
  <c r="C86" i="31660" s="1"/>
  <c r="F119" i="31659"/>
  <c r="F164" i="31659"/>
  <c r="C120" i="31660" s="1"/>
  <c r="F158" i="31659"/>
  <c r="C114" i="31660" s="1"/>
  <c r="F135" i="31659"/>
  <c r="C91" i="31660" s="1"/>
  <c r="F127" i="31659"/>
  <c r="C83" i="31660" s="1"/>
  <c r="F120" i="31659"/>
  <c r="C76" i="31660" s="1"/>
  <c r="F172" i="31659"/>
  <c r="C128" i="31660" s="1"/>
  <c r="F161" i="31659"/>
  <c r="C117" i="31660" s="1"/>
  <c r="F157" i="31659"/>
  <c r="F160" i="31659"/>
  <c r="C116" i="31660" s="1"/>
  <c r="F136" i="31659"/>
  <c r="C92" i="31660" s="1"/>
  <c r="F139" i="31659"/>
  <c r="C95" i="31660" s="1"/>
  <c r="F151" i="31659"/>
  <c r="F163" i="31659"/>
  <c r="C119" i="31660" s="1"/>
  <c r="F129" i="31659"/>
  <c r="C85" i="31660" s="1"/>
  <c r="F162" i="31659"/>
  <c r="C118" i="31660" s="1"/>
  <c r="F102" i="31659"/>
  <c r="C58" i="31660" s="1"/>
  <c r="F146" i="31659"/>
  <c r="C102" i="31660" s="1"/>
  <c r="C47" i="31660"/>
  <c r="C127" i="31660"/>
  <c r="G143" i="31659" l="1"/>
  <c r="D99" i="31660" s="1"/>
  <c r="Q99" i="31660" s="1"/>
  <c r="G123" i="31659"/>
  <c r="J123" i="31659" s="1"/>
  <c r="G113" i="31659"/>
  <c r="D69" i="31660" s="1"/>
  <c r="Q69" i="31660" s="1"/>
  <c r="G167" i="31659"/>
  <c r="D123" i="31660" s="1"/>
  <c r="Q123" i="31660" s="1"/>
  <c r="G173" i="31659"/>
  <c r="H173" i="31659" s="1"/>
  <c r="C123" i="31660"/>
  <c r="G99" i="31659"/>
  <c r="H99" i="31659" s="1"/>
  <c r="G117" i="31659"/>
  <c r="J117" i="31659" s="1"/>
  <c r="G161" i="31659"/>
  <c r="J161" i="31659" s="1"/>
  <c r="G131" i="31659"/>
  <c r="D87" i="31660" s="1"/>
  <c r="Q87" i="31660" s="1"/>
  <c r="G141" i="31659"/>
  <c r="D97" i="31660" s="1"/>
  <c r="Q97" i="31660" s="1"/>
  <c r="G115" i="31659"/>
  <c r="D71" i="31660" s="1"/>
  <c r="Q71" i="31660" s="1"/>
  <c r="G97" i="31659"/>
  <c r="J97" i="31659" s="1"/>
  <c r="C97" i="31660"/>
  <c r="G111" i="31659"/>
  <c r="D67" i="31660" s="1"/>
  <c r="Q67" i="31660" s="1"/>
  <c r="G147" i="31659"/>
  <c r="H147" i="31659" s="1"/>
  <c r="G105" i="31659"/>
  <c r="H105" i="31659" s="1"/>
  <c r="G139" i="31659"/>
  <c r="J139" i="31659" s="1"/>
  <c r="C69" i="31660"/>
  <c r="G121" i="31659"/>
  <c r="J121" i="31659" s="1"/>
  <c r="G133" i="31659"/>
  <c r="H133" i="31659" s="1"/>
  <c r="G95" i="31659"/>
  <c r="D51" i="31660" s="1"/>
  <c r="Q51" i="31660" s="1"/>
  <c r="G159" i="31659"/>
  <c r="D115" i="31660" s="1"/>
  <c r="Q115" i="31660" s="1"/>
  <c r="G145" i="31659"/>
  <c r="D101" i="31660" s="1"/>
  <c r="Q101" i="31660" s="1"/>
  <c r="G91" i="31659"/>
  <c r="H91" i="31659" s="1"/>
  <c r="G151" i="31659"/>
  <c r="J151" i="31659" s="1"/>
  <c r="G119" i="31659"/>
  <c r="H119" i="31659" s="1"/>
  <c r="G135" i="31659"/>
  <c r="H135" i="31659" s="1"/>
  <c r="G157" i="31659"/>
  <c r="J157" i="31659" s="1"/>
  <c r="C51" i="31660"/>
  <c r="C49" i="31660"/>
  <c r="G137" i="31659"/>
  <c r="H137" i="31659" s="1"/>
  <c r="G125" i="31659"/>
  <c r="H125" i="31659" s="1"/>
  <c r="G155" i="31659"/>
  <c r="J155" i="31659" s="1"/>
  <c r="C113" i="31660"/>
  <c r="C75" i="31660"/>
  <c r="G165" i="31659"/>
  <c r="J165" i="31659" s="1"/>
  <c r="G103" i="31659"/>
  <c r="D59" i="31660" s="1"/>
  <c r="Q59" i="31660" s="1"/>
  <c r="G171" i="31659"/>
  <c r="J171" i="31659" s="1"/>
  <c r="G101" i="31659"/>
  <c r="D57" i="31660" s="1"/>
  <c r="Q57" i="31660" s="1"/>
  <c r="C107" i="31660"/>
  <c r="G127" i="31659"/>
  <c r="J127" i="31659" s="1"/>
  <c r="G107" i="31659"/>
  <c r="J107" i="31659" s="1"/>
  <c r="G169" i="31659"/>
  <c r="D125" i="31660" s="1"/>
  <c r="Q125" i="31660" s="1"/>
  <c r="C101" i="31660"/>
  <c r="G149" i="31659"/>
  <c r="J149" i="31659" s="1"/>
  <c r="C121" i="31660"/>
  <c r="C115" i="31660"/>
  <c r="G129" i="31659"/>
  <c r="H129" i="31659" s="1"/>
  <c r="G163" i="31659"/>
  <c r="H163" i="31659" s="1"/>
  <c r="G153" i="31659"/>
  <c r="H153" i="31659" s="1"/>
  <c r="G109" i="31659"/>
  <c r="J109" i="31659" s="1"/>
  <c r="C99" i="31660"/>
  <c r="D49" i="31660"/>
  <c r="Q49" i="31660" s="1"/>
  <c r="J93" i="31659"/>
  <c r="H93" i="31659"/>
  <c r="J143" i="31659"/>
  <c r="D79" i="31660"/>
  <c r="Q79" i="31660" s="1"/>
  <c r="D91" i="31660" l="1"/>
  <c r="Q91" i="31660" s="1"/>
  <c r="H123" i="31659"/>
  <c r="J145" i="31659"/>
  <c r="J159" i="31659"/>
  <c r="D75" i="31660"/>
  <c r="Q75" i="31660" s="1"/>
  <c r="H167" i="31659"/>
  <c r="J115" i="31659"/>
  <c r="H117" i="31659"/>
  <c r="D77" i="31660"/>
  <c r="Q77" i="31660" s="1"/>
  <c r="J167" i="31659"/>
  <c r="J135" i="31659"/>
  <c r="H115" i="31659"/>
  <c r="H143" i="31659"/>
  <c r="J99" i="31659"/>
  <c r="H169" i="31659"/>
  <c r="H101" i="31659"/>
  <c r="H121" i="31659"/>
  <c r="D103" i="31660"/>
  <c r="Q103" i="31660" s="1"/>
  <c r="G103" i="31660" s="1"/>
  <c r="D127" i="31660"/>
  <c r="Q127" i="31660" s="1"/>
  <c r="F127" i="31660" s="1"/>
  <c r="D63" i="31660"/>
  <c r="Q63" i="31660" s="1"/>
  <c r="J63" i="31660" s="1"/>
  <c r="D129" i="31660"/>
  <c r="Q129" i="31660" s="1"/>
  <c r="J141" i="31659"/>
  <c r="H111" i="31659"/>
  <c r="D55" i="31660"/>
  <c r="Q55" i="31660" s="1"/>
  <c r="J55" i="31660" s="1"/>
  <c r="H113" i="31659"/>
  <c r="J173" i="31659"/>
  <c r="H141" i="31659"/>
  <c r="J111" i="31659"/>
  <c r="H159" i="31659"/>
  <c r="J119" i="31659"/>
  <c r="J113" i="31659"/>
  <c r="H171" i="31659"/>
  <c r="H107" i="31659"/>
  <c r="J101" i="31659"/>
  <c r="H161" i="31659"/>
  <c r="D95" i="31660"/>
  <c r="Q95" i="31660" s="1"/>
  <c r="P95" i="31660" s="1"/>
  <c r="D107" i="31660"/>
  <c r="Q107" i="31660" s="1"/>
  <c r="P107" i="31660" s="1"/>
  <c r="H131" i="31659"/>
  <c r="H155" i="31659"/>
  <c r="H145" i="31659"/>
  <c r="D73" i="31660"/>
  <c r="Q73" i="31660" s="1"/>
  <c r="M73" i="31660" s="1"/>
  <c r="S73" i="31660" s="1"/>
  <c r="J95" i="31659"/>
  <c r="H139" i="31659"/>
  <c r="J131" i="31659"/>
  <c r="D111" i="31660"/>
  <c r="Q111" i="31660" s="1"/>
  <c r="J103" i="31659"/>
  <c r="D83" i="31660"/>
  <c r="Q83" i="31660" s="1"/>
  <c r="M83" i="31660" s="1"/>
  <c r="S83" i="31660" s="1"/>
  <c r="H151" i="31659"/>
  <c r="H103" i="31659"/>
  <c r="H127" i="31659"/>
  <c r="D81" i="31660"/>
  <c r="Q81" i="31660" s="1"/>
  <c r="D105" i="31660"/>
  <c r="Q105" i="31660" s="1"/>
  <c r="F105" i="31660" s="1"/>
  <c r="J163" i="31659"/>
  <c r="H95" i="31659"/>
  <c r="J129" i="31659"/>
  <c r="D89" i="31660"/>
  <c r="Q89" i="31660" s="1"/>
  <c r="M89" i="31660" s="1"/>
  <c r="S89" i="31660" s="1"/>
  <c r="D117" i="31660"/>
  <c r="Q117" i="31660" s="1"/>
  <c r="G117" i="31660" s="1"/>
  <c r="D119" i="31660"/>
  <c r="Q119" i="31660" s="1"/>
  <c r="J119" i="31660" s="1"/>
  <c r="D65" i="31660"/>
  <c r="Q65" i="31660" s="1"/>
  <c r="J65" i="31660" s="1"/>
  <c r="J105" i="31659"/>
  <c r="J147" i="31659"/>
  <c r="D93" i="31660"/>
  <c r="Q93" i="31660" s="1"/>
  <c r="J133" i="31659"/>
  <c r="D47" i="31660"/>
  <c r="Q47" i="31660" s="1"/>
  <c r="F47" i="31660" s="1"/>
  <c r="D53" i="31660"/>
  <c r="Q53" i="31660" s="1"/>
  <c r="J53" i="31660" s="1"/>
  <c r="J91" i="31659"/>
  <c r="D113" i="31660"/>
  <c r="Q113" i="31660" s="1"/>
  <c r="D61" i="31660"/>
  <c r="Q61" i="31660" s="1"/>
  <c r="J137" i="31659"/>
  <c r="H97" i="31659"/>
  <c r="D121" i="31660"/>
  <c r="Q121" i="31660" s="1"/>
  <c r="H157" i="31659"/>
  <c r="H165" i="31659"/>
  <c r="H109" i="31659"/>
  <c r="D109" i="31660"/>
  <c r="Q109" i="31660" s="1"/>
  <c r="P109" i="31660" s="1"/>
  <c r="D85" i="31660"/>
  <c r="Q85" i="31660" s="1"/>
  <c r="G85" i="31660" s="1"/>
  <c r="J125" i="31659"/>
  <c r="J169" i="31659"/>
  <c r="J153" i="31659"/>
  <c r="H149" i="31659"/>
  <c r="J87" i="31660"/>
  <c r="G87" i="31660"/>
  <c r="P87" i="31660"/>
  <c r="F87" i="31660"/>
  <c r="M87" i="31660"/>
  <c r="S87" i="31660" s="1"/>
  <c r="J57" i="31660"/>
  <c r="K57" i="31660" s="1"/>
  <c r="G57" i="31660"/>
  <c r="F57" i="31660"/>
  <c r="M57" i="31660"/>
  <c r="S57" i="31660" s="1"/>
  <c r="P57" i="31660"/>
  <c r="H57" i="31660"/>
  <c r="F123" i="31660"/>
  <c r="G123" i="31660"/>
  <c r="P123" i="31660"/>
  <c r="M123" i="31660"/>
  <c r="S123" i="31660" s="1"/>
  <c r="J123" i="31660"/>
  <c r="G97" i="31660"/>
  <c r="P97" i="31660"/>
  <c r="M97" i="31660"/>
  <c r="S97" i="31660" s="1"/>
  <c r="J97" i="31660"/>
  <c r="F97" i="31660"/>
  <c r="F99" i="31660"/>
  <c r="J99" i="31660"/>
  <c r="M99" i="31660"/>
  <c r="S99" i="31660" s="1"/>
  <c r="P99" i="31660"/>
  <c r="G99" i="31660"/>
  <c r="H99" i="31660" s="1"/>
  <c r="P125" i="31660"/>
  <c r="J125" i="31660"/>
  <c r="M125" i="31660"/>
  <c r="S125" i="31660" s="1"/>
  <c r="F125" i="31660"/>
  <c r="G125" i="31660"/>
  <c r="G129" i="31660"/>
  <c r="F91" i="31660"/>
  <c r="G91" i="31660"/>
  <c r="P91" i="31660"/>
  <c r="J91" i="31660"/>
  <c r="K91" i="31660" s="1"/>
  <c r="M91" i="31660"/>
  <c r="S91" i="31660" s="1"/>
  <c r="J71" i="31660"/>
  <c r="M71" i="31660"/>
  <c r="S71" i="31660" s="1"/>
  <c r="F71" i="31660"/>
  <c r="G71" i="31660"/>
  <c r="P71" i="31660"/>
  <c r="M115" i="31660"/>
  <c r="S115" i="31660" s="1"/>
  <c r="G115" i="31660"/>
  <c r="F115" i="31660"/>
  <c r="J115" i="31660"/>
  <c r="P115" i="31660"/>
  <c r="F49" i="31660"/>
  <c r="M49" i="31660"/>
  <c r="S49" i="31660" s="1"/>
  <c r="J49" i="31660"/>
  <c r="P49" i="31660"/>
  <c r="G49" i="31660"/>
  <c r="K49" i="31660" s="1"/>
  <c r="G67" i="31660"/>
  <c r="M67" i="31660"/>
  <c r="S67" i="31660" s="1"/>
  <c r="J67" i="31660"/>
  <c r="F67" i="31660"/>
  <c r="H67" i="31660" s="1"/>
  <c r="P67" i="31660"/>
  <c r="J101" i="31660"/>
  <c r="P101" i="31660"/>
  <c r="F101" i="31660"/>
  <c r="M101" i="31660"/>
  <c r="S101" i="31660" s="1"/>
  <c r="G101" i="31660"/>
  <c r="K101" i="31660" s="1"/>
  <c r="F51" i="31660"/>
  <c r="M51" i="31660"/>
  <c r="S51" i="31660" s="1"/>
  <c r="J51" i="31660"/>
  <c r="G51" i="31660"/>
  <c r="P51" i="31660"/>
  <c r="F79" i="31660"/>
  <c r="J79" i="31660"/>
  <c r="P79" i="31660"/>
  <c r="G79" i="31660"/>
  <c r="M79" i="31660"/>
  <c r="S79" i="31660" s="1"/>
  <c r="G59" i="31660"/>
  <c r="P59" i="31660"/>
  <c r="F59" i="31660"/>
  <c r="H59" i="31660" s="1"/>
  <c r="J59" i="31660"/>
  <c r="M59" i="31660"/>
  <c r="S59" i="31660" s="1"/>
  <c r="J77" i="31660"/>
  <c r="M77" i="31660"/>
  <c r="S77" i="31660" s="1"/>
  <c r="F77" i="31660"/>
  <c r="G77" i="31660"/>
  <c r="P77" i="31660"/>
  <c r="F75" i="31660"/>
  <c r="J75" i="31660"/>
  <c r="G75" i="31660"/>
  <c r="M75" i="31660"/>
  <c r="S75" i="31660" s="1"/>
  <c r="P75" i="31660"/>
  <c r="J73" i="31660"/>
  <c r="F69" i="31660"/>
  <c r="J69" i="31660"/>
  <c r="P69" i="31660"/>
  <c r="G69" i="31660"/>
  <c r="M69" i="31660"/>
  <c r="S69" i="31660" s="1"/>
  <c r="H91" i="31660" l="1"/>
  <c r="H97" i="31660"/>
  <c r="K97" i="31660"/>
  <c r="K75" i="31660"/>
  <c r="K71" i="31660"/>
  <c r="F103" i="31660"/>
  <c r="H103" i="31660" s="1"/>
  <c r="M55" i="31660"/>
  <c r="S55" i="31660" s="1"/>
  <c r="K59" i="31660"/>
  <c r="H69" i="31660"/>
  <c r="H77" i="31660"/>
  <c r="F129" i="31660"/>
  <c r="H129" i="31660" s="1"/>
  <c r="H87" i="31660"/>
  <c r="K125" i="31660"/>
  <c r="H79" i="31660"/>
  <c r="M129" i="31660"/>
  <c r="S129" i="31660" s="1"/>
  <c r="K79" i="31660"/>
  <c r="H101" i="31660"/>
  <c r="H71" i="31660"/>
  <c r="K69" i="31660"/>
  <c r="K77" i="31660"/>
  <c r="H49" i="31660"/>
  <c r="H125" i="31660"/>
  <c r="K87" i="31660"/>
  <c r="H51" i="31660"/>
  <c r="H75" i="31660"/>
  <c r="K67" i="31660"/>
  <c r="H115" i="31660"/>
  <c r="K123" i="31660"/>
  <c r="H123" i="31660"/>
  <c r="K115" i="31660"/>
  <c r="K99" i="31660"/>
  <c r="K51" i="31660"/>
  <c r="J129" i="31660"/>
  <c r="K129" i="31660" s="1"/>
  <c r="P129" i="31660"/>
  <c r="M127" i="31660"/>
  <c r="S127" i="31660" s="1"/>
  <c r="J103" i="31660"/>
  <c r="K103" i="31660" s="1"/>
  <c r="P103" i="31660"/>
  <c r="M103" i="31660"/>
  <c r="S103" i="31660" s="1"/>
  <c r="M95" i="31660"/>
  <c r="S95" i="31660" s="1"/>
  <c r="G89" i="31660"/>
  <c r="J127" i="31660"/>
  <c r="P127" i="31660"/>
  <c r="G81" i="31660"/>
  <c r="F121" i="31660"/>
  <c r="G127" i="31660"/>
  <c r="H127" i="31660" s="1"/>
  <c r="M113" i="31660"/>
  <c r="S113" i="31660" s="1"/>
  <c r="J105" i="31660"/>
  <c r="M63" i="31660"/>
  <c r="S63" i="31660" s="1"/>
  <c r="P105" i="31660"/>
  <c r="F63" i="31660"/>
  <c r="G95" i="31660"/>
  <c r="P63" i="31660"/>
  <c r="J61" i="31660"/>
  <c r="J95" i="31660"/>
  <c r="K95" i="31660" s="1"/>
  <c r="F55" i="31660"/>
  <c r="G63" i="31660"/>
  <c r="K63" i="31660" s="1"/>
  <c r="P61" i="31660"/>
  <c r="F95" i="31660"/>
  <c r="H95" i="31660" s="1"/>
  <c r="P55" i="31660"/>
  <c r="G55" i="31660"/>
  <c r="K55" i="31660" s="1"/>
  <c r="G93" i="31660"/>
  <c r="J89" i="31660"/>
  <c r="K89" i="31660" s="1"/>
  <c r="K73" i="31660"/>
  <c r="J121" i="31660"/>
  <c r="G83" i="31660"/>
  <c r="M107" i="31660"/>
  <c r="S107" i="31660" s="1"/>
  <c r="F73" i="31660"/>
  <c r="H73" i="31660" s="1"/>
  <c r="J81" i="31660"/>
  <c r="J111" i="31660"/>
  <c r="M121" i="31660"/>
  <c r="S121" i="31660" s="1"/>
  <c r="P83" i="31660"/>
  <c r="J83" i="31660"/>
  <c r="M109" i="31660"/>
  <c r="S109" i="31660" s="1"/>
  <c r="F109" i="31660"/>
  <c r="M81" i="31660"/>
  <c r="S81" i="31660" s="1"/>
  <c r="G113" i="31660"/>
  <c r="P65" i="31660"/>
  <c r="P73" i="31660"/>
  <c r="P121" i="31660"/>
  <c r="F83" i="31660"/>
  <c r="J109" i="31660"/>
  <c r="G109" i="31660"/>
  <c r="K81" i="31660"/>
  <c r="F65" i="31660"/>
  <c r="F111" i="31660"/>
  <c r="G107" i="31660"/>
  <c r="G121" i="31660"/>
  <c r="H121" i="31660" s="1"/>
  <c r="H109" i="31660"/>
  <c r="P81" i="31660"/>
  <c r="P113" i="31660"/>
  <c r="J113" i="31660"/>
  <c r="M65" i="31660"/>
  <c r="S65" i="31660" s="1"/>
  <c r="P53" i="31660"/>
  <c r="F107" i="31660"/>
  <c r="G73" i="31660"/>
  <c r="J117" i="31660"/>
  <c r="K117" i="31660" s="1"/>
  <c r="F117" i="31660"/>
  <c r="H117" i="31660" s="1"/>
  <c r="F53" i="31660"/>
  <c r="F81" i="31660"/>
  <c r="F113" i="31660"/>
  <c r="H113" i="31660" s="1"/>
  <c r="G111" i="31660"/>
  <c r="H111" i="31660" s="1"/>
  <c r="P111" i="31660"/>
  <c r="J107" i="31660"/>
  <c r="M117" i="31660"/>
  <c r="S117" i="31660" s="1"/>
  <c r="G53" i="31660"/>
  <c r="M111" i="31660"/>
  <c r="S111" i="31660" s="1"/>
  <c r="M105" i="31660"/>
  <c r="S105" i="31660" s="1"/>
  <c r="F89" i="31660"/>
  <c r="H89" i="31660" s="1"/>
  <c r="G105" i="31660"/>
  <c r="H105" i="31660" s="1"/>
  <c r="F61" i="31660"/>
  <c r="P89" i="31660"/>
  <c r="P85" i="31660"/>
  <c r="P93" i="31660"/>
  <c r="G119" i="31660"/>
  <c r="K119" i="31660" s="1"/>
  <c r="P119" i="31660"/>
  <c r="F93" i="31660"/>
  <c r="H93" i="31660" s="1"/>
  <c r="M93" i="31660"/>
  <c r="S93" i="31660" s="1"/>
  <c r="M119" i="31660"/>
  <c r="S119" i="31660" s="1"/>
  <c r="P117" i="31660"/>
  <c r="M53" i="31660"/>
  <c r="S53" i="31660" s="1"/>
  <c r="G65" i="31660"/>
  <c r="J93" i="31660"/>
  <c r="F119" i="31660"/>
  <c r="J47" i="31660"/>
  <c r="G47" i="31660"/>
  <c r="H47" i="31660" s="1"/>
  <c r="M61" i="31660"/>
  <c r="S61" i="31660" s="1"/>
  <c r="G61" i="31660"/>
  <c r="P47" i="31660"/>
  <c r="M47" i="31660"/>
  <c r="S47" i="31660" s="1"/>
  <c r="M85" i="31660"/>
  <c r="S85" i="31660" s="1"/>
  <c r="F85" i="31660"/>
  <c r="H85" i="31660" s="1"/>
  <c r="J85" i="31660"/>
  <c r="K85" i="31660" s="1"/>
  <c r="H83" i="31660" l="1"/>
  <c r="K113" i="31660"/>
  <c r="K107" i="31660"/>
  <c r="K105" i="31660"/>
  <c r="H65" i="31660"/>
  <c r="K109" i="31660"/>
  <c r="K121" i="31660"/>
  <c r="K83" i="31660"/>
  <c r="H81" i="31660"/>
  <c r="K65" i="31660"/>
  <c r="H53" i="31660"/>
  <c r="K93" i="31660"/>
  <c r="K127" i="31660"/>
  <c r="K61" i="31660"/>
  <c r="K53" i="31660"/>
  <c r="H55" i="31660"/>
  <c r="H63" i="31660"/>
  <c r="H61" i="31660"/>
  <c r="H119" i="31660"/>
  <c r="K111" i="31660"/>
  <c r="H107" i="31660"/>
  <c r="K47" i="31660"/>
</calcChain>
</file>

<file path=xl/sharedStrings.xml><?xml version="1.0" encoding="utf-8"?>
<sst xmlns="http://schemas.openxmlformats.org/spreadsheetml/2006/main" count="1452" uniqueCount="358">
  <si>
    <t>A</t>
  </si>
  <si>
    <t>B</t>
  </si>
  <si>
    <t>C</t>
  </si>
  <si>
    <t>D</t>
  </si>
  <si>
    <t>E</t>
  </si>
  <si>
    <t>F</t>
  </si>
  <si>
    <t>G</t>
  </si>
  <si>
    <t>H</t>
  </si>
  <si>
    <t>Std1</t>
  </si>
  <si>
    <t>Std2</t>
  </si>
  <si>
    <t>Std3</t>
  </si>
  <si>
    <t>Std4</t>
  </si>
  <si>
    <t>Std5</t>
  </si>
  <si>
    <t>Std6</t>
  </si>
  <si>
    <t>Please be careful when you change the parameters on this page</t>
  </si>
  <si>
    <t>Ractopamine</t>
  </si>
  <si>
    <t>Clenbuterol</t>
  </si>
  <si>
    <t>Diazepam</t>
  </si>
  <si>
    <t>Sulfamethazine</t>
  </si>
  <si>
    <t>Diethylstilbestrol</t>
  </si>
  <si>
    <t>Chloramphenicol</t>
  </si>
  <si>
    <t>Streptomycin</t>
  </si>
  <si>
    <t>Tetracycline</t>
  </si>
  <si>
    <t>Enrofloxacin</t>
  </si>
  <si>
    <t>Malachite Green</t>
  </si>
  <si>
    <t>AOZ</t>
  </si>
  <si>
    <t>Std. Conc. (ppb)</t>
  </si>
  <si>
    <t>Salbutamol</t>
  </si>
  <si>
    <t>Linear Regression</t>
  </si>
  <si>
    <t>Cubic Spline</t>
  </si>
  <si>
    <t>Analysis Model</t>
  </si>
  <si>
    <t>Furaltadone (AMOZ)</t>
  </si>
  <si>
    <t>CV%</t>
  </si>
  <si>
    <t>100801</t>
  </si>
  <si>
    <t>102601</t>
  </si>
  <si>
    <t>101301-02-03</t>
  </si>
  <si>
    <t>101901-02-03</t>
  </si>
  <si>
    <t>102001-02</t>
  </si>
  <si>
    <t>102502</t>
  </si>
  <si>
    <t>1008-01 - RACTOPAMINE</t>
  </si>
  <si>
    <t>1009-01 - BETA-AGONIST</t>
  </si>
  <si>
    <t>1010-01 - DIAZEPAM</t>
  </si>
  <si>
    <t>1011-02 - SULFAMETHAZINE</t>
  </si>
  <si>
    <t>1012-01 - DIETHYLSTIBESTROL</t>
  </si>
  <si>
    <t>1014-01 - STREPTOMYCIN</t>
  </si>
  <si>
    <t>1017-01 - ENROFLOXACIN</t>
  </si>
  <si>
    <t>1019-01, 02 &amp; 03 - MALACHITE GREEN/LMG</t>
  </si>
  <si>
    <t>1020-01 &amp; 02 - FURALTADONE (AMOZ)</t>
  </si>
  <si>
    <t>1022-01 - SALBUTAMOL</t>
  </si>
  <si>
    <t>1024-01 - FLUOROQUINOLONE</t>
  </si>
  <si>
    <t>1025-02 - CIMATEROL</t>
  </si>
  <si>
    <t>1026-01 - TYLOSIN</t>
  </si>
  <si>
    <t>1027-01 - GENTAMICIN</t>
  </si>
  <si>
    <t>1030-01 - TOTAL AFLATOXIN</t>
  </si>
  <si>
    <t>1030-02 - TOTAL AFLATOXIN</t>
  </si>
  <si>
    <t>1031-02 - ZILPATEROL</t>
  </si>
  <si>
    <t>1033-02 - SULFADIAZINE</t>
  </si>
  <si>
    <t>1034-01 - SAXITOXIN (PSP)</t>
  </si>
  <si>
    <t>1035-01 - ZEARALENONE</t>
  </si>
  <si>
    <t>1036-01 - OCHRATOXIN A</t>
  </si>
  <si>
    <t>1037-01 - T2</t>
  </si>
  <si>
    <t>Food &amp; Feed Safety ELISA Kits Standards</t>
  </si>
  <si>
    <t>101304-05</t>
  </si>
  <si>
    <t>1020-03 - FURALTADONE (AMOZ)</t>
  </si>
  <si>
    <t>1036-02 - OCHRATOXIN A</t>
  </si>
  <si>
    <t>1038-02 - FUMONISIN</t>
  </si>
  <si>
    <t>101102</t>
  </si>
  <si>
    <t>1020-03</t>
  </si>
  <si>
    <t>1019-04, 05 &amp; 06 - MALACHITE GREEN/LMG</t>
  </si>
  <si>
    <t>101904-05-06</t>
  </si>
  <si>
    <t>102901-02</t>
  </si>
  <si>
    <t>1029-01 &amp; 02 - CRYSTAL VIOLET/LCV</t>
  </si>
  <si>
    <t>101907</t>
  </si>
  <si>
    <t>1019-07 - MALACHITE GREEN/LMG</t>
  </si>
  <si>
    <t>1053-01 - STREPTOMYCIN (Honey)</t>
  </si>
  <si>
    <t>100902-03</t>
  </si>
  <si>
    <t>1009-02&amp;03 - BETA-AGONIST</t>
  </si>
  <si>
    <t>1021-01&amp;03 - CLENBUTEROL</t>
  </si>
  <si>
    <t>102101-03</t>
  </si>
  <si>
    <t>1054-01 - SULFAMETHOZAZOLE</t>
  </si>
  <si>
    <t>1055-01 - AFLATOXIN B1</t>
  </si>
  <si>
    <t>1056-01 - SULFONAMIDE</t>
  </si>
  <si>
    <t>1057-01 - SULFAQUINOXALINE (SQX)</t>
  </si>
  <si>
    <t>1058-01 - NORFLOXACIN</t>
  </si>
  <si>
    <t>1059-01 - FLUMQUINE</t>
  </si>
  <si>
    <t>101502</t>
  </si>
  <si>
    <t>1015-02 - FURAZOLIDONE (AOZ)</t>
  </si>
  <si>
    <t>101703</t>
  </si>
  <si>
    <t>1017-03 - ENROFLOXACIN</t>
  </si>
  <si>
    <t>1044-01 - FURAZOLIDONE (AOZ)</t>
  </si>
  <si>
    <t>101604</t>
  </si>
  <si>
    <t>1064-01 DON</t>
  </si>
  <si>
    <t>1065-01 BETA   LACTAM</t>
  </si>
  <si>
    <t>1066-01 Trifluralin</t>
  </si>
  <si>
    <t>1068-01 Ciprofloxacin</t>
  </si>
  <si>
    <t>1069-01 SEM</t>
  </si>
  <si>
    <t>1070-01 AHD</t>
  </si>
  <si>
    <t>101603</t>
  </si>
  <si>
    <t>1071-01  Zeranol</t>
  </si>
  <si>
    <t>1072-01 Methyltestosterone</t>
  </si>
  <si>
    <t>1073-01 Avermectins</t>
  </si>
  <si>
    <t>Шаг 1</t>
  </si>
  <si>
    <t>Шаг 2</t>
  </si>
  <si>
    <t>Шаг 3</t>
  </si>
  <si>
    <t>Шаг 4</t>
  </si>
  <si>
    <t>Шаг 5</t>
  </si>
  <si>
    <t>Шаг 6</t>
  </si>
  <si>
    <t>Шаг 7</t>
  </si>
  <si>
    <t>Задать название образцов в "Схема разметки планшета" (Изменять только ячейки выделенные голубым цветом. Не вводить здесь значения ОП)</t>
  </si>
  <si>
    <t>Задать значения ОП</t>
  </si>
  <si>
    <t>Просмотр результатов анализа</t>
  </si>
  <si>
    <t>Заполнить "Сведения об анализе"</t>
  </si>
  <si>
    <t>Шаг 1: СВЕДЕНИЯ ОБ АНАЛИЗЕ</t>
  </si>
  <si>
    <t>Шаг 2: СХЕМА РАЗМЕТКИ ПЛАНШЕТА</t>
  </si>
  <si>
    <t>(Задавайте названия образцов ТОЛЬКО  в голубых ячейках. НЕ вводите значения ОП в этой таблице)</t>
  </si>
  <si>
    <t>Тип образца:</t>
  </si>
  <si>
    <t>Время начала анализа:</t>
  </si>
  <si>
    <t>Время измерения:</t>
  </si>
  <si>
    <t>Анализ выполнил:</t>
  </si>
  <si>
    <t>Контроль качества провел:</t>
  </si>
  <si>
    <t>ДРУГИЕ СВЕДЕНИЯ</t>
  </si>
  <si>
    <t>Номер лота набора #:</t>
  </si>
  <si>
    <t>Наименование набора:</t>
  </si>
  <si>
    <t>Образец3</t>
  </si>
  <si>
    <t>Образец11</t>
  </si>
  <si>
    <t>Образец19</t>
  </si>
  <si>
    <t>Образец27</t>
  </si>
  <si>
    <t>Образец35</t>
  </si>
  <si>
    <t>Образец4</t>
  </si>
  <si>
    <t>Образец12</t>
  </si>
  <si>
    <t>Образец20</t>
  </si>
  <si>
    <t>Образец28</t>
  </si>
  <si>
    <t>Образец36</t>
  </si>
  <si>
    <t>Образец5</t>
  </si>
  <si>
    <t>Образец13</t>
  </si>
  <si>
    <t>Образец21</t>
  </si>
  <si>
    <t>Образец29</t>
  </si>
  <si>
    <t>Образец37</t>
  </si>
  <si>
    <t>Образец6</t>
  </si>
  <si>
    <t>Образец14</t>
  </si>
  <si>
    <t>Образец22</t>
  </si>
  <si>
    <t>Образец30</t>
  </si>
  <si>
    <t>Образец38</t>
  </si>
  <si>
    <t>Образец7</t>
  </si>
  <si>
    <t>Образец15</t>
  </si>
  <si>
    <t>Образец23</t>
  </si>
  <si>
    <t>Образец31</t>
  </si>
  <si>
    <t>Образец39</t>
  </si>
  <si>
    <t>Образец8</t>
  </si>
  <si>
    <t>Образец16</t>
  </si>
  <si>
    <t>Образец24</t>
  </si>
  <si>
    <t>Образец32</t>
  </si>
  <si>
    <t>Образец40</t>
  </si>
  <si>
    <t>Образец1</t>
  </si>
  <si>
    <t>Образец9</t>
  </si>
  <si>
    <t>Образец17</t>
  </si>
  <si>
    <t>Образец25</t>
  </si>
  <si>
    <t>Образец33</t>
  </si>
  <si>
    <t>Образец41</t>
  </si>
  <si>
    <t>Образец2</t>
  </si>
  <si>
    <t>Образец10</t>
  </si>
  <si>
    <t>Образец18</t>
  </si>
  <si>
    <t>Образец26</t>
  </si>
  <si>
    <t>Образец34</t>
  </si>
  <si>
    <t>Образец42</t>
  </si>
  <si>
    <t>Задать концентрации градуировочных растворов</t>
  </si>
  <si>
    <t xml:space="preserve">Задать предел для образцов, не соответствующих требованиям </t>
  </si>
  <si>
    <t>Шаг 3: Ввести значения ОП при длине волны 450 нм</t>
  </si>
  <si>
    <t>ДА</t>
  </si>
  <si>
    <t>НЕТ</t>
  </si>
  <si>
    <t>(В порядке возрастания)</t>
  </si>
  <si>
    <t>Конц.    град. р-ра</t>
  </si>
  <si>
    <t>Логарифм конц.</t>
  </si>
  <si>
    <t>МКГ/КГ</t>
  </si>
  <si>
    <t>Параметры регрессии</t>
  </si>
  <si>
    <t>a</t>
  </si>
  <si>
    <t>b</t>
  </si>
  <si>
    <t>r</t>
  </si>
  <si>
    <t>Пожалуйста, ПРОВЕРЬТЕ еще раз:</t>
  </si>
  <si>
    <t>-- Концентрации градуировочных растворов  (в порядке возрастания)</t>
  </si>
  <si>
    <t>Гр1</t>
  </si>
  <si>
    <t>Гр2</t>
  </si>
  <si>
    <t>Гр3</t>
  </si>
  <si>
    <t>Гр4</t>
  </si>
  <si>
    <t>Гр5</t>
  </si>
  <si>
    <t>Гр6</t>
  </si>
  <si>
    <r>
      <t>Линейная регрессия B/B</t>
    </r>
    <r>
      <rPr>
        <b/>
        <vertAlign val="subscript"/>
        <sz val="9"/>
        <rFont val="Verdana"/>
        <family val="2"/>
        <charset val="204"/>
      </rPr>
      <t>0</t>
    </r>
    <r>
      <rPr>
        <b/>
        <sz val="9"/>
        <rFont val="Verdana"/>
        <family val="2"/>
      </rPr>
      <t>=a+b</t>
    </r>
    <r>
      <rPr>
        <b/>
        <sz val="9"/>
        <rFont val="Arial Cyr"/>
        <charset val="204"/>
      </rPr>
      <t>·</t>
    </r>
    <r>
      <rPr>
        <b/>
        <sz val="9"/>
        <rFont val="Verdana"/>
        <family val="2"/>
      </rPr>
      <t>lnC</t>
    </r>
  </si>
  <si>
    <r>
      <t>* Примечание: B/B</t>
    </r>
    <r>
      <rPr>
        <b/>
        <vertAlign val="subscript"/>
        <sz val="9"/>
        <color indexed="12"/>
        <rFont val="Verdana"/>
        <family val="2"/>
        <charset val="204"/>
      </rPr>
      <t>0</t>
    </r>
    <r>
      <rPr>
        <b/>
        <sz val="9"/>
        <color indexed="12"/>
        <rFont val="Verdana"/>
        <family val="2"/>
      </rPr>
      <t xml:space="preserve"> = оптическая плотность град. раствора (или образца)/оптическая плотность нулевого град. раствора</t>
    </r>
  </si>
  <si>
    <t>Название образца</t>
  </si>
  <si>
    <r>
      <t>B</t>
    </r>
    <r>
      <rPr>
        <b/>
        <vertAlign val="subscript"/>
        <sz val="10"/>
        <rFont val="Verdana"/>
        <family val="2"/>
      </rPr>
      <t xml:space="preserve">i1                                  </t>
    </r>
    <r>
      <rPr>
        <b/>
        <sz val="10"/>
        <rFont val="Verdana"/>
        <family val="2"/>
      </rPr>
      <t>450 нм</t>
    </r>
  </si>
  <si>
    <r>
      <t>B</t>
    </r>
    <r>
      <rPr>
        <b/>
        <vertAlign val="subscript"/>
        <sz val="10"/>
        <rFont val="Verdana"/>
        <family val="2"/>
      </rPr>
      <t xml:space="preserve">i2                                  </t>
    </r>
    <r>
      <rPr>
        <b/>
        <sz val="10"/>
        <rFont val="Verdana"/>
        <family val="2"/>
      </rPr>
      <t>450 нм</t>
    </r>
  </si>
  <si>
    <r>
      <t>B</t>
    </r>
    <r>
      <rPr>
        <b/>
        <vertAlign val="subscript"/>
        <sz val="10"/>
        <rFont val="Verdana"/>
        <family val="2"/>
      </rPr>
      <t xml:space="preserve">i              </t>
    </r>
  </si>
  <si>
    <t xml:space="preserve">-- Предел для образцов, не соответствующих требованиям </t>
  </si>
  <si>
    <t>-- Фактор разбавления для образцов по умолчанию</t>
  </si>
  <si>
    <t/>
  </si>
  <si>
    <t>X</t>
  </si>
  <si>
    <t>Холостая проба</t>
  </si>
  <si>
    <t>Шаг 4: ЗНАЧЕНИЯ КОНЦЕНТРАЦИЙ ГРАДУИРОВОЧНЫХ РАСТВОРОВ</t>
  </si>
  <si>
    <t>Шаг 5: ПРЕДЕЛ ДЛЯ ОБРАЗЦОВ, НЕ СООТВЕТСТВУЮЩИХ ТРЕБОВАНИЯМ</t>
  </si>
  <si>
    <t>Шаг 6: ФАКТОР РАЗБАВЛЕНИЯ ДЛЯ ОБРАЗЦОВ ПО УМОЛЧАНИЮ</t>
  </si>
  <si>
    <t>Шаг 7: РЕЗУЛЬТАТЫ АНАЛИЗА</t>
  </si>
  <si>
    <t>Ввести фактор разбавления по умолчанию</t>
  </si>
  <si>
    <t>Используйте рабочий лист "Без холостой пробы" когда Вы не используете холостую пробу согласно методике</t>
  </si>
  <si>
    <t>1016-04B - TETRACYCLINE</t>
  </si>
  <si>
    <t>Градуировочный   раствор</t>
  </si>
  <si>
    <t>Градуировоч-ный   раствор</t>
  </si>
  <si>
    <r>
      <t>B</t>
    </r>
    <r>
      <rPr>
        <b/>
        <vertAlign val="subscript"/>
        <sz val="9"/>
        <color indexed="12"/>
        <rFont val="Verdana"/>
        <family val="2"/>
        <charset val="204"/>
      </rPr>
      <t>i</t>
    </r>
    <r>
      <rPr>
        <b/>
        <sz val="9"/>
        <color indexed="12"/>
        <rFont val="Verdana"/>
        <family val="2"/>
      </rPr>
      <t>/B</t>
    </r>
    <r>
      <rPr>
        <b/>
        <vertAlign val="subscript"/>
        <sz val="9"/>
        <color indexed="12"/>
        <rFont val="Verdana"/>
        <family val="2"/>
        <charset val="204"/>
      </rPr>
      <t>0</t>
    </r>
    <r>
      <rPr>
        <b/>
        <sz val="9"/>
        <color indexed="12"/>
        <rFont val="Verdana"/>
        <family val="2"/>
      </rPr>
      <t>*</t>
    </r>
  </si>
  <si>
    <r>
      <t>B</t>
    </r>
    <r>
      <rPr>
        <b/>
        <vertAlign val="subscript"/>
        <sz val="9"/>
        <rFont val="Verdana"/>
        <family val="2"/>
      </rPr>
      <t>i</t>
    </r>
    <r>
      <rPr>
        <b/>
        <sz val="9"/>
        <rFont val="Verdana"/>
        <family val="2"/>
      </rPr>
      <t>/B</t>
    </r>
    <r>
      <rPr>
        <b/>
        <vertAlign val="subscript"/>
        <sz val="9"/>
        <rFont val="Verdana"/>
        <family val="2"/>
      </rPr>
      <t>0</t>
    </r>
  </si>
  <si>
    <r>
      <t xml:space="preserve">BIOO MaxSignal® Программа для обработки результатов ИФА в Excel </t>
    </r>
    <r>
      <rPr>
        <b/>
        <sz val="14"/>
        <color indexed="10"/>
        <rFont val="Arial Baltic"/>
        <family val="2"/>
        <charset val="186"/>
      </rPr>
      <t>(с использованием холостой пробы )</t>
    </r>
  </si>
  <si>
    <t>-</t>
  </si>
  <si>
    <t>Задать название образцов в "Схема разметки планшета" (Изменять только ячейки, выделенные голубым цветом. Не вводить здесь значения ОП)</t>
  </si>
  <si>
    <r>
      <t>Конц. град.      р-ра, нг/см</t>
    </r>
    <r>
      <rPr>
        <b/>
        <vertAlign val="superscript"/>
        <sz val="9"/>
        <rFont val="Verdana"/>
        <family val="2"/>
        <charset val="204"/>
      </rPr>
      <t>3</t>
    </r>
  </si>
  <si>
    <r>
      <t>B/B</t>
    </r>
    <r>
      <rPr>
        <b/>
        <vertAlign val="subscript"/>
        <sz val="10"/>
        <rFont val="Arial"/>
        <family val="2"/>
        <charset val="204"/>
      </rPr>
      <t>0</t>
    </r>
  </si>
  <si>
    <r>
      <t>X</t>
    </r>
    <r>
      <rPr>
        <b/>
        <vertAlign val="subscript"/>
        <sz val="10"/>
        <rFont val="Arial"/>
        <family val="2"/>
        <charset val="204"/>
      </rPr>
      <t>ср</t>
    </r>
  </si>
  <si>
    <t>1060-05В - AFLATOXIN M1</t>
  </si>
  <si>
    <t>1016-04C- TETRACYCLINE</t>
  </si>
  <si>
    <t>фактор разбавления</t>
  </si>
  <si>
    <t>образец</t>
  </si>
  <si>
    <t>Константы по типам образцов</t>
  </si>
  <si>
    <t>Предел для образцов, не соответств требованию</t>
  </si>
  <si>
    <t>1013-02B- CHLORAMPHENICOL (CAP)</t>
  </si>
  <si>
    <t>мясо-рыба</t>
  </si>
  <si>
    <t>яйцо.мп,мед,сыр,</t>
  </si>
  <si>
    <t>молоко сырое+сухое</t>
  </si>
  <si>
    <t>масло слив</t>
  </si>
  <si>
    <t>Шаг 5: РЕЗУЛЬТАТЫ АНАЛИЗА</t>
  </si>
  <si>
    <r>
      <t>Линейная регрессия B/B</t>
    </r>
    <r>
      <rPr>
        <b/>
        <vertAlign val="subscript"/>
        <sz val="6"/>
        <rFont val="Verdana"/>
        <family val="2"/>
        <charset val="204"/>
      </rPr>
      <t>0</t>
    </r>
    <r>
      <rPr>
        <b/>
        <sz val="6"/>
        <rFont val="Verdana"/>
        <family val="2"/>
      </rPr>
      <t>=a+b</t>
    </r>
    <r>
      <rPr>
        <b/>
        <sz val="6"/>
        <rFont val="Arial Cyr"/>
        <charset val="204"/>
      </rPr>
      <t>·</t>
    </r>
    <r>
      <rPr>
        <b/>
        <sz val="6"/>
        <rFont val="Verdana"/>
        <family val="2"/>
      </rPr>
      <t>lnC</t>
    </r>
  </si>
  <si>
    <t>Время, дата начала анализа:</t>
  </si>
  <si>
    <t>№
пробы</t>
  </si>
  <si>
    <t>Наименование
образца</t>
  </si>
  <si>
    <t>Сравнение полученной концентрации антибиотика с пределом  обнаружения по методике
(больше/меньше)</t>
  </si>
  <si>
    <r>
      <t>Конц. град. 
р-ра, нг/см</t>
    </r>
    <r>
      <rPr>
        <b/>
        <vertAlign val="superscript"/>
        <sz val="10"/>
        <rFont val="Calibri"/>
        <family val="2"/>
        <charset val="204"/>
      </rPr>
      <t>3</t>
    </r>
  </si>
  <si>
    <r>
      <t>Bi</t>
    </r>
    <r>
      <rPr>
        <b/>
        <vertAlign val="subscript"/>
        <sz val="10"/>
        <rFont val="Calibri"/>
        <family val="2"/>
        <charset val="204"/>
      </rPr>
      <t xml:space="preserve">         </t>
    </r>
  </si>
  <si>
    <t>Bi/B0
(%)</t>
  </si>
  <si>
    <t>CV (%)</t>
  </si>
  <si>
    <r>
      <t xml:space="preserve">Оптическая плотность
</t>
    </r>
    <r>
      <rPr>
        <b/>
        <sz val="9"/>
        <color indexed="8"/>
        <rFont val="Verdana"/>
        <family val="2"/>
        <charset val="204"/>
      </rPr>
      <t>B</t>
    </r>
  </si>
  <si>
    <r>
      <t xml:space="preserve">Отношение 
</t>
    </r>
    <r>
      <rPr>
        <b/>
        <sz val="9"/>
        <rFont val="Verdana"/>
        <family val="2"/>
        <charset val="204"/>
      </rPr>
      <t>Bi/Bo</t>
    </r>
  </si>
  <si>
    <r>
      <t xml:space="preserve">Концентрация
остаточного
количества 
антибиотика
в каждой
пробе
</t>
    </r>
    <r>
      <rPr>
        <b/>
        <sz val="9"/>
        <color indexed="8"/>
        <rFont val="Verdana"/>
        <family val="2"/>
        <charset val="204"/>
      </rPr>
      <t>X  (мг/кг)</t>
    </r>
  </si>
  <si>
    <r>
      <t xml:space="preserve">Результат
(расчет  концентрации остаточного
количества 
антибиотика среднее
по парралелям)
</t>
    </r>
    <r>
      <rPr>
        <b/>
        <sz val="9"/>
        <color indexed="8"/>
        <rFont val="Verdana"/>
        <family val="2"/>
        <charset val="204"/>
      </rPr>
      <t>Хср  (мг/кг)</t>
    </r>
  </si>
  <si>
    <r>
      <t xml:space="preserve">Концентрация 
антибиотика с
использованием
предела
 измерений методики
</t>
    </r>
    <r>
      <rPr>
        <b/>
        <sz val="9"/>
        <color indexed="8"/>
        <rFont val="Verdana"/>
        <family val="2"/>
        <charset val="204"/>
      </rPr>
      <t>(мг/кг)</t>
    </r>
  </si>
  <si>
    <r>
      <t xml:space="preserve">Коэффицент
вариации
оптической 
плотности
в парралелях
</t>
    </r>
    <r>
      <rPr>
        <b/>
        <sz val="9"/>
        <color indexed="8"/>
        <rFont val="Verdana"/>
        <family val="2"/>
        <charset val="204"/>
      </rPr>
      <t>CV (%)</t>
    </r>
  </si>
  <si>
    <t>Матрица</t>
  </si>
  <si>
    <t xml:space="preserve">Фактор </t>
  </si>
  <si>
    <t>Предел определения</t>
  </si>
  <si>
    <t>Верхняя граница</t>
  </si>
  <si>
    <t>U, %</t>
  </si>
  <si>
    <t>r, %</t>
  </si>
  <si>
    <t>CD, %</t>
  </si>
  <si>
    <t>Сухое_молоко</t>
  </si>
  <si>
    <t>Мед</t>
  </si>
  <si>
    <t>Контроль точности результатов измерения</t>
  </si>
  <si>
    <t>Наименование образца</t>
  </si>
  <si>
    <t>X1             X2</t>
  </si>
  <si>
    <r>
      <t xml:space="preserve">
</t>
    </r>
    <r>
      <rPr>
        <b/>
        <sz val="9"/>
        <color indexed="8"/>
        <rFont val="Verdana"/>
        <family val="2"/>
        <charset val="204"/>
      </rPr>
      <t>Хср  (мг/кг)</t>
    </r>
  </si>
  <si>
    <t>r абс</t>
  </si>
  <si>
    <t>U</t>
  </si>
  <si>
    <t>CD</t>
  </si>
  <si>
    <t>CD абс</t>
  </si>
  <si>
    <t>±</t>
  </si>
  <si>
    <t>проба 1</t>
  </si>
  <si>
    <t>проба 2</t>
  </si>
  <si>
    <t>проба 3</t>
  </si>
  <si>
    <t>проба 4</t>
  </si>
  <si>
    <t>проба 5</t>
  </si>
  <si>
    <t>проба 6</t>
  </si>
  <si>
    <t>проба 7</t>
  </si>
  <si>
    <t>проба 8</t>
  </si>
  <si>
    <t>проба 9</t>
  </si>
  <si>
    <t>проба 10</t>
  </si>
  <si>
    <t>проба 11</t>
  </si>
  <si>
    <t>проба 12</t>
  </si>
  <si>
    <t>проба 13</t>
  </si>
  <si>
    <t>проба 14</t>
  </si>
  <si>
    <t>проба 15</t>
  </si>
  <si>
    <t>проба 16</t>
  </si>
  <si>
    <t>проба 17</t>
  </si>
  <si>
    <t>проба 18</t>
  </si>
  <si>
    <t>проба 19</t>
  </si>
  <si>
    <t>проба 20</t>
  </si>
  <si>
    <t>проба 21</t>
  </si>
  <si>
    <t>проба 22</t>
  </si>
  <si>
    <t>проба 23</t>
  </si>
  <si>
    <t>проба 24</t>
  </si>
  <si>
    <t>проба 25</t>
  </si>
  <si>
    <t>проба 26</t>
  </si>
  <si>
    <t>проба 27</t>
  </si>
  <si>
    <t>проба 28</t>
  </si>
  <si>
    <t>проба 29</t>
  </si>
  <si>
    <t>проба 30</t>
  </si>
  <si>
    <t>проба 31</t>
  </si>
  <si>
    <t>проба 32</t>
  </si>
  <si>
    <t>проба 33</t>
  </si>
  <si>
    <t>проба 34</t>
  </si>
  <si>
    <t>проба 35</t>
  </si>
  <si>
    <t>проба 36</t>
  </si>
  <si>
    <t>проба 37</t>
  </si>
  <si>
    <t>проба 38</t>
  </si>
  <si>
    <t>проба 39</t>
  </si>
  <si>
    <t>проба 40</t>
  </si>
  <si>
    <t>проба 41</t>
  </si>
  <si>
    <t>проба 42</t>
  </si>
  <si>
    <t>проба 43</t>
  </si>
  <si>
    <t>проба 44</t>
  </si>
  <si>
    <t>Молоко</t>
  </si>
  <si>
    <t>Мясо</t>
  </si>
  <si>
    <t>Сыр</t>
  </si>
  <si>
    <t>Масло_сливоч</t>
  </si>
  <si>
    <t>Яйца</t>
  </si>
  <si>
    <t>Готовые_мясные_прод</t>
  </si>
  <si>
    <t>Творог_йогурт_кефир_сметана_сыворотка_</t>
  </si>
  <si>
    <t>Творог_йогурт_кефир_сметана_сыворотка</t>
  </si>
  <si>
    <t>номер</t>
  </si>
  <si>
    <t>дата</t>
  </si>
  <si>
    <t>ФИО</t>
  </si>
  <si>
    <t>ǀX1-X2ǀ ≤CD абс</t>
  </si>
  <si>
    <t>CD абс = 0,01*CD*Xср</t>
  </si>
  <si>
    <t>Х ср = (Х1+Х2)/2</t>
  </si>
  <si>
    <r>
      <t xml:space="preserve">Проверка приемлипости результатов измернеий, полученных в условиях </t>
    </r>
    <r>
      <rPr>
        <b/>
        <sz val="12"/>
        <rFont val="Times New Roman"/>
        <family val="1"/>
        <charset val="204"/>
      </rPr>
      <t>промежуточной прецизионности</t>
    </r>
  </si>
  <si>
    <r>
      <t xml:space="preserve">Результаты </t>
    </r>
    <r>
      <rPr>
        <b/>
        <sz val="12"/>
        <rFont val="Times New Roman"/>
        <family val="1"/>
        <charset val="204"/>
      </rPr>
      <t>приемлимы</t>
    </r>
    <r>
      <rPr>
        <sz val="12"/>
        <rFont val="Times New Roman"/>
        <family val="1"/>
        <charset val="204"/>
      </rPr>
      <t xml:space="preserve"> при их соответсви условию</t>
    </r>
  </si>
  <si>
    <r>
      <t>Проверка приемлимости результатов измерений, полученных в условиях</t>
    </r>
    <r>
      <rPr>
        <b/>
        <sz val="12"/>
        <rFont val="Times New Roman"/>
        <family val="1"/>
        <charset val="204"/>
      </rPr>
      <t xml:space="preserve"> повторяемости</t>
    </r>
  </si>
  <si>
    <t>r абс = 0,01*r*Xср</t>
  </si>
  <si>
    <t>ǀX1-X2ǀ ≤ r абс</t>
  </si>
  <si>
    <t>CD, % критическая разность</t>
  </si>
  <si>
    <t>r, % предел повторяемости</t>
  </si>
  <si>
    <r>
      <t xml:space="preserve">U, % </t>
    </r>
    <r>
      <rPr>
        <sz val="9"/>
        <rFont val="Times New Roman"/>
        <family val="1"/>
        <charset val="204"/>
      </rPr>
      <t xml:space="preserve">относительная расширенная неопределенность </t>
    </r>
  </si>
  <si>
    <t>U(X) = 0,01*U*Xср</t>
  </si>
  <si>
    <r>
      <rPr>
        <b/>
        <sz val="12"/>
        <rFont val="Times New Roman"/>
        <family val="1"/>
        <charset val="204"/>
      </rPr>
      <t>Расширенная неопределенность</t>
    </r>
    <r>
      <rPr>
        <sz val="12"/>
        <rFont val="Times New Roman"/>
        <family val="1"/>
        <charset val="204"/>
      </rPr>
      <t xml:space="preserve"> результатов измерений</t>
    </r>
  </si>
  <si>
    <t xml:space="preserve"> U(X) расширенная неопределенность</t>
  </si>
  <si>
    <t>модуль ǀX1-X2ǀ</t>
  </si>
  <si>
    <t>Для рассчета контроля точности результатов измерений выберите из списка матрицу образца .</t>
  </si>
  <si>
    <t>Предел, мг/кг</t>
  </si>
  <si>
    <t>Верхний диапазон, мг/кг</t>
  </si>
  <si>
    <t>Оценка приемлемости в условиях повторяемости</t>
  </si>
  <si>
    <t>Оценка приемлемости в условиях промежуточной прецизионности</t>
  </si>
  <si>
    <t>кликните два раза левой кнопкой мыши по Документу</t>
  </si>
  <si>
    <r>
      <t xml:space="preserve">РЕЗУЛЬТАТ                       Хср  </t>
    </r>
    <r>
      <rPr>
        <b/>
        <sz val="12"/>
        <rFont val="Calibri"/>
        <family val="2"/>
        <charset val="204"/>
      </rPr>
      <t>±     U(X)    (мг/кг)</t>
    </r>
  </si>
  <si>
    <t>молоко, сухое молоко</t>
  </si>
  <si>
    <t>мясо, готовые к употреблению мяс прод</t>
  </si>
  <si>
    <t>мед, сухая мол сыворотка, сыр, яйца, творог, йогурт, кефир, сметана</t>
  </si>
  <si>
    <t>масло сливочное</t>
  </si>
  <si>
    <t>Наименование пробы</t>
  </si>
  <si>
    <t>Фактор разбавления</t>
  </si>
  <si>
    <t xml:space="preserve">Bi1          </t>
  </si>
  <si>
    <t xml:space="preserve">Bi2         </t>
  </si>
  <si>
    <t>Заключение на соответствие ТР ТС 034/2013 "О безопасности мяса и мясной продукции", утвержденного 09.10.2013 решением Комиссии Таможенного союза  № 68 Допустимый уровент &lt;0,0003 мг/кг</t>
  </si>
  <si>
    <r>
      <t xml:space="preserve">Фактор разбавления
</t>
    </r>
    <r>
      <rPr>
        <b/>
        <sz val="9"/>
        <color indexed="8"/>
        <rFont val="Verdana"/>
        <family val="2"/>
        <charset val="204"/>
      </rPr>
      <t>F</t>
    </r>
  </si>
  <si>
    <t xml:space="preserve">1013-05BА ИФА антибиотик Хлорамфеникол </t>
  </si>
  <si>
    <t>р</t>
  </si>
  <si>
    <t>Коктейли на молочной основе, мороженое, сгущенное молоко</t>
  </si>
  <si>
    <t>Восстановленные сухие молочные смеси для детского питания</t>
  </si>
  <si>
    <t xml:space="preserve">Субпродукты, рыба, продукты из рыбы и креветки </t>
  </si>
  <si>
    <t xml:space="preserve">Сало, в т.ч. шпик, жиры животные, консервы мясные и мясорастительные </t>
  </si>
  <si>
    <t>Коктейли на мол основе, морож, сгущен молоко</t>
  </si>
  <si>
    <t>Восст сух мол смеси для дет питания</t>
  </si>
  <si>
    <t>Сало, шпик, жиры животные, консервы мяс и мясораст, печень, субпродукты, рыба, продукты из рыбы и креветок</t>
  </si>
  <si>
    <r>
      <t xml:space="preserve">Заключение на соответствие
 </t>
    </r>
    <r>
      <rPr>
        <b/>
        <sz val="12"/>
        <color theme="0"/>
        <rFont val="Verdana"/>
        <family val="2"/>
      </rPr>
      <t>ТР ТС 033/2013</t>
    </r>
    <r>
      <rPr>
        <sz val="12"/>
        <color theme="0"/>
        <rFont val="Verdana"/>
        <family val="2"/>
      </rPr>
      <t xml:space="preserve"> "О безопасности молока и молочной продукции", утвержденного 09.10.2013 решением Совета Евразийской экономической комиссии  № 67
</t>
    </r>
    <r>
      <rPr>
        <b/>
        <sz val="12"/>
        <color theme="0"/>
        <rFont val="Verdana"/>
        <family val="2"/>
      </rPr>
      <t>Допустимый уровень
&lt; 0,0003  (мг/кг)</t>
    </r>
    <r>
      <rPr>
        <sz val="12"/>
        <color theme="0"/>
        <rFont val="Verdana"/>
        <family val="2"/>
      </rPr>
      <t xml:space="preserve">   </t>
    </r>
  </si>
  <si>
    <r>
      <t xml:space="preserve">Заключение на соответствие </t>
    </r>
    <r>
      <rPr>
        <b/>
        <sz val="12"/>
        <color theme="0"/>
        <rFont val="Verdana"/>
        <family val="2"/>
      </rPr>
      <t>CанПин №52</t>
    </r>
    <r>
      <rPr>
        <sz val="12"/>
        <color theme="0"/>
        <rFont val="Verdana"/>
        <family val="2"/>
      </rPr>
      <t xml:space="preserve"> "Требования к продовольственному сырью и пищевым продуктам", утвержденным 21.06.2013 
</t>
    </r>
    <r>
      <rPr>
        <b/>
        <sz val="12"/>
        <color theme="0"/>
        <rFont val="Verdana"/>
        <family val="2"/>
      </rPr>
      <t xml:space="preserve">Допустимый уровень
&lt; 0,0003  (мг/кг)  </t>
    </r>
    <r>
      <rPr>
        <sz val="12"/>
        <color theme="0"/>
        <rFont val="Verdana"/>
        <family val="2"/>
      </rPr>
      <t xml:space="preserve"> </t>
    </r>
  </si>
  <si>
    <t xml:space="preserve">Альгимед Техно ® Программа для обработки результатов ИФА в Excel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</si>
</sst>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000_ "/>
    <numFmt numFmtId="165" formatCode="0_ "/>
    <numFmt numFmtId="166" formatCode="0.00_ "/>
    <numFmt numFmtId="167" formatCode="0.000_ "/>
    <numFmt numFmtId="168" formatCode="0.000_);[Red]\(0.000\)"/>
    <numFmt numFmtId="169" formatCode="0_);[Red]\(0\)"/>
    <numFmt numFmtId="170" formatCode="0.000"/>
    <numFmt numFmtId="171" formatCode="0.00_);[Red]\(0.00\)"/>
    <numFmt numFmtId="172" formatCode="0.00_);\(0.00\)"/>
    <numFmt numFmtId="173" formatCode="0.000_);\(0.000\)"/>
    <numFmt numFmtId="174" formatCode="0.0"/>
    <numFmt numFmtId="175" formatCode="0.000000"/>
    <numFmt numFmtId="176" formatCode="#,##0.00;[Red]#,##0.00"/>
    <numFmt numFmtId="177" formatCode="0.0000"/>
    <numFmt numFmtId="178" formatCode="0.00000"/>
    <numFmt numFmtId="179" formatCode="#,##0.00000000"/>
    <numFmt numFmtId="180" formatCode="0.00000000"/>
    <numFmt numFmtId="181" formatCode="#,##0.000000"/>
  </numFmts>
  <fonts count="80">
    <font>
      <sz val="12"/>
      <name val="宋体"/>
      <charset val="134"/>
    </font>
    <font>
      <sz val="12"/>
      <name val="宋体"/>
      <charset val="134"/>
    </font>
    <font>
      <u/>
      <sz val="12"/>
      <color indexed="12"/>
      <name val="宋体"/>
      <charset val="134"/>
    </font>
    <font>
      <sz val="10"/>
      <name val="Verdana"/>
      <family val="2"/>
    </font>
    <font>
      <sz val="9"/>
      <name val="Verdana"/>
      <family val="2"/>
    </font>
    <font>
      <b/>
      <sz val="9"/>
      <color indexed="12"/>
      <name val="Verdana"/>
      <family val="2"/>
    </font>
    <font>
      <sz val="9"/>
      <color indexed="10"/>
      <name val="Verdana"/>
      <family val="2"/>
    </font>
    <font>
      <b/>
      <sz val="11"/>
      <name val="Verdana"/>
      <family val="2"/>
    </font>
    <font>
      <sz val="11"/>
      <name val="Verdana"/>
      <family val="2"/>
    </font>
    <font>
      <sz val="11"/>
      <color indexed="10"/>
      <name val="Verdana"/>
      <family val="2"/>
    </font>
    <font>
      <sz val="10"/>
      <color indexed="10"/>
      <name val="Verdana"/>
      <family val="2"/>
    </font>
    <font>
      <b/>
      <u/>
      <sz val="10"/>
      <name val="Verdana"/>
      <family val="2"/>
    </font>
    <font>
      <b/>
      <sz val="9"/>
      <name val="Verdana"/>
      <family val="2"/>
    </font>
    <font>
      <b/>
      <sz val="12"/>
      <color indexed="9"/>
      <name val="Verdana"/>
      <family val="2"/>
    </font>
    <font>
      <b/>
      <sz val="10"/>
      <name val="Verdana"/>
      <family val="2"/>
    </font>
    <font>
      <sz val="12"/>
      <name val="Verdana"/>
      <family val="2"/>
    </font>
    <font>
      <sz val="12"/>
      <color indexed="10"/>
      <name val="Verdana"/>
      <family val="2"/>
    </font>
    <font>
      <b/>
      <sz val="12"/>
      <name val="Verdana"/>
      <family val="2"/>
    </font>
    <font>
      <sz val="12"/>
      <name val="Arial"/>
      <family val="2"/>
    </font>
    <font>
      <u/>
      <sz val="12"/>
      <color indexed="12"/>
      <name val="Arial"/>
      <family val="2"/>
    </font>
    <font>
      <sz val="11"/>
      <name val="Courier New"/>
      <family val="3"/>
    </font>
    <font>
      <b/>
      <sz val="11"/>
      <name val="Courier New"/>
      <family val="3"/>
    </font>
    <font>
      <sz val="10"/>
      <name val="Courier New"/>
      <family val="3"/>
    </font>
    <font>
      <sz val="9"/>
      <color indexed="8"/>
      <name val="Verdana"/>
      <family val="2"/>
    </font>
    <font>
      <b/>
      <sz val="10"/>
      <name val="Courier New"/>
      <family val="3"/>
    </font>
    <font>
      <b/>
      <u/>
      <sz val="12"/>
      <name val="Arial Baltic"/>
      <family val="2"/>
      <charset val="186"/>
    </font>
    <font>
      <b/>
      <sz val="14"/>
      <color indexed="12"/>
      <name val="Arial Baltic"/>
      <family val="2"/>
      <charset val="186"/>
    </font>
    <font>
      <b/>
      <sz val="10"/>
      <color indexed="12"/>
      <name val="Verdana"/>
      <family val="2"/>
    </font>
    <font>
      <sz val="10"/>
      <color indexed="12"/>
      <name val="Verdana"/>
      <family val="2"/>
    </font>
    <font>
      <sz val="10"/>
      <name val="Arial"/>
      <family val="2"/>
    </font>
    <font>
      <b/>
      <u/>
      <sz val="12"/>
      <color indexed="10"/>
      <name val="Arial Baltic"/>
      <family val="2"/>
      <charset val="186"/>
    </font>
    <font>
      <b/>
      <u/>
      <sz val="11"/>
      <color indexed="16"/>
      <name val="Verdana"/>
      <family val="2"/>
    </font>
    <font>
      <b/>
      <sz val="12"/>
      <color indexed="16"/>
      <name val="Arial Baltic"/>
      <family val="2"/>
      <charset val="186"/>
    </font>
    <font>
      <b/>
      <sz val="14"/>
      <color indexed="10"/>
      <name val="Arial Baltic"/>
      <family val="2"/>
      <charset val="186"/>
    </font>
    <font>
      <sz val="9"/>
      <name val="Verdana"/>
      <family val="2"/>
      <charset val="204"/>
    </font>
    <font>
      <b/>
      <sz val="9"/>
      <name val="Arial Cyr"/>
      <charset val="204"/>
    </font>
    <font>
      <b/>
      <vertAlign val="subscript"/>
      <sz val="9"/>
      <name val="Verdana"/>
      <family val="2"/>
      <charset val="204"/>
    </font>
    <font>
      <b/>
      <vertAlign val="subscript"/>
      <sz val="9"/>
      <color indexed="12"/>
      <name val="Verdana"/>
      <family val="2"/>
      <charset val="204"/>
    </font>
    <font>
      <b/>
      <vertAlign val="subscript"/>
      <sz val="10"/>
      <name val="Verdana"/>
      <family val="2"/>
    </font>
    <font>
      <b/>
      <vertAlign val="subscript"/>
      <sz val="9"/>
      <name val="Verdana"/>
      <family val="2"/>
    </font>
    <font>
      <u/>
      <sz val="12"/>
      <color indexed="12"/>
      <name val="Arial"/>
      <family val="2"/>
      <charset val="204"/>
    </font>
    <font>
      <sz val="12"/>
      <name val="Arial"/>
      <family val="2"/>
      <charset val="204"/>
    </font>
    <font>
      <b/>
      <sz val="12"/>
      <color indexed="16"/>
      <name val="Arial"/>
      <family val="2"/>
      <charset val="204"/>
    </font>
    <font>
      <b/>
      <vertAlign val="superscript"/>
      <sz val="9"/>
      <name val="Verdana"/>
      <family val="2"/>
      <charset val="204"/>
    </font>
    <font>
      <b/>
      <sz val="11"/>
      <color indexed="9"/>
      <name val="Arial"/>
      <family val="2"/>
      <charset val="204"/>
    </font>
    <font>
      <b/>
      <sz val="10"/>
      <name val="Arial"/>
      <family val="2"/>
      <charset val="204"/>
    </font>
    <font>
      <b/>
      <sz val="9"/>
      <name val="Arial"/>
      <family val="2"/>
      <charset val="204"/>
    </font>
    <font>
      <b/>
      <vertAlign val="subscript"/>
      <sz val="10"/>
      <name val="Arial"/>
      <family val="2"/>
      <charset val="204"/>
    </font>
    <font>
      <b/>
      <sz val="10"/>
      <color indexed="12"/>
      <name val="Verdana"/>
      <family val="2"/>
      <charset val="204"/>
    </font>
    <font>
      <b/>
      <sz val="10"/>
      <name val="Verdana"/>
      <family val="2"/>
      <charset val="204"/>
    </font>
    <font>
      <sz val="10"/>
      <name val="Verdana"/>
      <family val="2"/>
      <charset val="204"/>
    </font>
    <font>
      <b/>
      <sz val="10"/>
      <color indexed="10"/>
      <name val="Verdana"/>
      <family val="2"/>
      <charset val="204"/>
    </font>
    <font>
      <b/>
      <sz val="10"/>
      <color indexed="17"/>
      <name val="Verdana"/>
      <family val="2"/>
      <charset val="204"/>
    </font>
    <font>
      <sz val="9"/>
      <color indexed="10"/>
      <name val="Verdana"/>
      <family val="2"/>
    </font>
    <font>
      <sz val="9"/>
      <color indexed="57"/>
      <name val="Verdana"/>
      <family val="2"/>
    </font>
    <font>
      <b/>
      <sz val="6"/>
      <name val="Verdana"/>
      <family val="2"/>
    </font>
    <font>
      <sz val="8"/>
      <name val="Verdana"/>
      <family val="2"/>
    </font>
    <font>
      <b/>
      <vertAlign val="subscript"/>
      <sz val="6"/>
      <name val="Verdana"/>
      <family val="2"/>
      <charset val="204"/>
    </font>
    <font>
      <b/>
      <sz val="6"/>
      <name val="Arial Cyr"/>
      <charset val="204"/>
    </font>
    <font>
      <sz val="6"/>
      <name val="Verdana"/>
      <family val="2"/>
    </font>
    <font>
      <sz val="10"/>
      <color indexed="8"/>
      <name val="Verdana"/>
      <family val="2"/>
      <charset val="204"/>
    </font>
    <font>
      <b/>
      <vertAlign val="superscript"/>
      <sz val="10"/>
      <name val="Calibri"/>
      <family val="2"/>
      <charset val="204"/>
    </font>
    <font>
      <b/>
      <vertAlign val="subscript"/>
      <sz val="10"/>
      <name val="Calibri"/>
      <family val="2"/>
      <charset val="204"/>
    </font>
    <font>
      <b/>
      <sz val="9"/>
      <color indexed="8"/>
      <name val="Verdana"/>
      <family val="2"/>
      <charset val="204"/>
    </font>
    <font>
      <sz val="9"/>
      <color indexed="8"/>
      <name val="Verdana"/>
      <family val="2"/>
      <charset val="204"/>
    </font>
    <font>
      <b/>
      <sz val="9"/>
      <name val="Verdana"/>
      <family val="2"/>
      <charset val="204"/>
    </font>
    <font>
      <b/>
      <sz val="12"/>
      <name val="Calibri"/>
      <family val="2"/>
      <charset val="204"/>
    </font>
    <font>
      <b/>
      <sz val="10"/>
      <name val="Calibri"/>
      <family val="2"/>
      <charset val="204"/>
    </font>
    <font>
      <sz val="12"/>
      <name val="Times New Roman"/>
      <family val="1"/>
      <charset val="204"/>
    </font>
    <font>
      <b/>
      <sz val="18"/>
      <name val="Times New Roman"/>
      <family val="1"/>
      <charset val="204"/>
    </font>
    <font>
      <sz val="8"/>
      <name val="Times New Roman"/>
      <family val="1"/>
      <charset val="204"/>
    </font>
    <font>
      <b/>
      <sz val="12"/>
      <name val="Times New Roman"/>
      <family val="1"/>
      <charset val="204"/>
    </font>
    <font>
      <sz val="12"/>
      <name val="Calibri"/>
      <family val="2"/>
      <charset val="204"/>
    </font>
    <font>
      <sz val="10"/>
      <name val="Times New Roman"/>
      <family val="1"/>
      <charset val="204"/>
    </font>
    <font>
      <sz val="9"/>
      <name val="Times New Roman"/>
      <family val="1"/>
      <charset val="204"/>
    </font>
    <font>
      <sz val="8"/>
      <color indexed="8"/>
      <name val="Verdana"/>
      <family val="2"/>
      <charset val="204"/>
    </font>
    <font>
      <b/>
      <sz val="12"/>
      <color theme="1" tint="4.9989318521683403E-2"/>
      <name val="Verdana"/>
      <family val="2"/>
      <charset val="204"/>
    </font>
    <font>
      <sz val="12"/>
      <color theme="0"/>
      <name val="Verdana"/>
      <family val="2"/>
    </font>
    <font>
      <b/>
      <sz val="12"/>
      <color theme="0"/>
      <name val="Verdana"/>
      <family val="2"/>
    </font>
    <font>
      <b/>
      <sz val="14"/>
      <color rgb="FF00B050"/>
      <name val="Aharoni"/>
      <charset val="177"/>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rgb="FF66FFCC"/>
        <bgColor indexed="64"/>
      </patternFill>
    </fill>
    <fill>
      <patternFill patternType="solid">
        <fgColor theme="5" tint="0.7999816888943144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500">
    <xf numFmtId="0" fontId="0" fillId="0" borderId="0" xfId="0"/>
    <xf numFmtId="0" fontId="3" fillId="0" borderId="0"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top"/>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0" xfId="0" applyFont="1" applyAlignment="1">
      <alignment horizontal="left" vertical="top"/>
    </xf>
    <xf numFmtId="0" fontId="3" fillId="0" borderId="0" xfId="0" applyFont="1" applyFill="1"/>
    <xf numFmtId="1" fontId="3" fillId="0" borderId="0" xfId="0" applyNumberFormat="1" applyFont="1" applyFill="1" applyBorder="1"/>
    <xf numFmtId="0" fontId="3" fillId="0" borderId="0" xfId="0" applyFont="1" applyFill="1" applyBorder="1"/>
    <xf numFmtId="1" fontId="3"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70" fontId="3" fillId="0" borderId="0" xfId="0" applyNumberFormat="1" applyFont="1" applyBorder="1" applyAlignment="1">
      <alignment horizontal="center"/>
    </xf>
    <xf numFmtId="1" fontId="3" fillId="0" borderId="0" xfId="0" applyNumberFormat="1" applyFont="1" applyBorder="1" applyAlignment="1">
      <alignment horizontal="center"/>
    </xf>
    <xf numFmtId="0" fontId="17"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1" xfId="0" applyFont="1" applyBorder="1" applyAlignment="1">
      <alignment horizontal="left" vertical="top"/>
    </xf>
    <xf numFmtId="0" fontId="17" fillId="2" borderId="0" xfId="0" applyFont="1" applyFill="1" applyBorder="1" applyAlignment="1">
      <alignment horizontal="left" vertical="top"/>
    </xf>
    <xf numFmtId="0" fontId="3" fillId="2" borderId="0" xfId="0" applyFont="1" applyFill="1" applyAlignment="1">
      <alignment vertical="top"/>
    </xf>
    <xf numFmtId="0" fontId="3" fillId="2" borderId="0" xfId="0" applyFont="1" applyFill="1" applyAlignment="1">
      <alignment horizontal="center" vertical="top"/>
    </xf>
    <xf numFmtId="0" fontId="3" fillId="0" borderId="0" xfId="0" applyFont="1" applyBorder="1" applyAlignment="1">
      <alignment horizontal="left" vertical="top"/>
    </xf>
    <xf numFmtId="0" fontId="4" fillId="0" borderId="0" xfId="0" applyFont="1" applyAlignment="1">
      <alignment horizontal="left" vertical="top"/>
    </xf>
    <xf numFmtId="0" fontId="23" fillId="0" borderId="0" xfId="0" applyFont="1" applyBorder="1" applyAlignment="1">
      <alignment horizontal="left" vertical="top"/>
    </xf>
    <xf numFmtId="0" fontId="23" fillId="0" borderId="0" xfId="0" applyFont="1" applyFill="1" applyBorder="1" applyAlignment="1">
      <alignment horizontal="left" vertical="top"/>
    </xf>
    <xf numFmtId="0" fontId="4" fillId="0" borderId="0" xfId="0" applyFont="1" applyBorder="1" applyAlignment="1">
      <alignment horizontal="left" vertical="top"/>
    </xf>
    <xf numFmtId="164" fontId="12" fillId="3" borderId="2" xfId="0" applyNumberFormat="1" applyFont="1" applyFill="1" applyBorder="1" applyAlignment="1" applyProtection="1">
      <alignment horizontal="center" vertical="top"/>
      <protection locked="0"/>
    </xf>
    <xf numFmtId="164" fontId="4" fillId="4" borderId="2" xfId="0" applyNumberFormat="1" applyFont="1" applyFill="1" applyBorder="1" applyAlignment="1" applyProtection="1">
      <alignment horizontal="center" vertical="top"/>
      <protection locked="0"/>
    </xf>
    <xf numFmtId="164" fontId="4" fillId="4" borderId="3" xfId="0" applyNumberFormat="1" applyFont="1" applyFill="1" applyBorder="1" applyAlignment="1" applyProtection="1">
      <alignment horizontal="center" vertical="top"/>
      <protection locked="0"/>
    </xf>
    <xf numFmtId="0" fontId="3" fillId="0" borderId="0" xfId="0" applyFont="1" applyBorder="1" applyAlignment="1" applyProtection="1">
      <alignment horizontal="left" vertical="top"/>
      <protection hidden="1"/>
    </xf>
    <xf numFmtId="0" fontId="3" fillId="0" borderId="0" xfId="0" applyFont="1" applyAlignment="1" applyProtection="1">
      <alignment horizontal="center" vertical="top"/>
      <protection hidden="1"/>
    </xf>
    <xf numFmtId="0" fontId="3" fillId="0" borderId="0" xfId="0" applyFont="1" applyAlignment="1" applyProtection="1">
      <alignment vertical="top"/>
      <protection hidden="1"/>
    </xf>
    <xf numFmtId="2" fontId="3" fillId="0" borderId="0" xfId="0" applyNumberFormat="1" applyFont="1" applyAlignment="1" applyProtection="1">
      <alignment vertical="top"/>
      <protection hidden="1"/>
    </xf>
    <xf numFmtId="2" fontId="3" fillId="0" borderId="0" xfId="0" applyNumberFormat="1" applyFont="1" applyBorder="1" applyAlignment="1" applyProtection="1">
      <alignment horizontal="center"/>
      <protection hidden="1"/>
    </xf>
    <xf numFmtId="170" fontId="3" fillId="0" borderId="0" xfId="0" applyNumberFormat="1"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2" fontId="3" fillId="0" borderId="0" xfId="0" applyNumberFormat="1" applyFont="1" applyFill="1" applyBorder="1" applyAlignment="1" applyProtection="1">
      <alignment horizontal="center"/>
      <protection hidden="1"/>
    </xf>
    <xf numFmtId="2" fontId="3" fillId="0" borderId="0" xfId="0" applyNumberFormat="1" applyFont="1" applyBorder="1" applyAlignment="1" applyProtection="1">
      <alignment horizontal="center" vertical="top"/>
      <protection hidden="1"/>
    </xf>
    <xf numFmtId="0" fontId="23" fillId="0" borderId="0" xfId="0" applyFont="1" applyBorder="1" applyAlignment="1">
      <alignment horizontal="center" vertical="top"/>
    </xf>
    <xf numFmtId="0" fontId="4" fillId="0" borderId="0" xfId="0" applyFont="1" applyAlignment="1">
      <alignment horizontal="center" vertical="top"/>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14" fillId="0" borderId="2" xfId="0" applyFont="1" applyBorder="1" applyAlignment="1">
      <alignment horizontal="center" vertical="top"/>
    </xf>
    <xf numFmtId="0" fontId="3" fillId="0" borderId="2" xfId="0" applyFont="1" applyBorder="1" applyAlignment="1">
      <alignment horizontal="left" vertical="top"/>
    </xf>
    <xf numFmtId="49" fontId="3" fillId="0" borderId="2" xfId="0" applyNumberFormat="1" applyFont="1" applyBorder="1" applyAlignment="1" applyProtection="1">
      <alignment horizontal="center" vertical="top"/>
      <protection hidden="1"/>
    </xf>
    <xf numFmtId="0" fontId="3" fillId="0" borderId="2" xfId="0" applyFont="1" applyBorder="1" applyAlignment="1" applyProtection="1">
      <alignment horizontal="left" vertical="top"/>
      <protection hidden="1"/>
    </xf>
    <xf numFmtId="2" fontId="3" fillId="0" borderId="2" xfId="0" applyNumberFormat="1" applyFont="1" applyBorder="1" applyAlignment="1" applyProtection="1">
      <alignment horizontal="right" vertical="top"/>
      <protection hidden="1"/>
    </xf>
    <xf numFmtId="2" fontId="3" fillId="0" borderId="2" xfId="0" applyNumberFormat="1" applyFont="1" applyFill="1" applyBorder="1" applyAlignment="1" applyProtection="1">
      <alignment horizontal="right"/>
      <protection hidden="1"/>
    </xf>
    <xf numFmtId="2" fontId="3" fillId="0" borderId="2" xfId="0" applyNumberFormat="1" applyFont="1" applyBorder="1" applyAlignment="1" applyProtection="1">
      <alignment horizontal="right"/>
      <protection hidden="1"/>
    </xf>
    <xf numFmtId="0" fontId="3" fillId="0" borderId="2" xfId="0" applyFont="1" applyFill="1" applyBorder="1" applyAlignment="1" applyProtection="1">
      <alignment horizontal="left" vertical="top"/>
      <protection hidden="1"/>
    </xf>
    <xf numFmtId="170" fontId="3" fillId="0" borderId="2" xfId="0" applyNumberFormat="1" applyFont="1" applyBorder="1" applyAlignment="1" applyProtection="1">
      <alignment horizontal="right" vertical="top"/>
      <protection hidden="1"/>
    </xf>
    <xf numFmtId="0" fontId="3" fillId="0" borderId="2" xfId="0" applyFont="1" applyBorder="1" applyAlignment="1" applyProtection="1">
      <alignment horizontal="center" vertical="top"/>
      <protection hidden="1"/>
    </xf>
    <xf numFmtId="0" fontId="3" fillId="0" borderId="2" xfId="0" applyFont="1" applyBorder="1" applyAlignment="1" applyProtection="1">
      <alignment vertical="top"/>
      <protection hidden="1"/>
    </xf>
    <xf numFmtId="2" fontId="3" fillId="0" borderId="2" xfId="0" applyNumberFormat="1" applyFont="1" applyBorder="1" applyAlignment="1" applyProtection="1">
      <alignment vertical="top"/>
      <protection hidden="1"/>
    </xf>
    <xf numFmtId="2" fontId="3" fillId="0" borderId="2" xfId="0" applyNumberFormat="1" applyFont="1" applyFill="1" applyBorder="1" applyAlignment="1" applyProtection="1">
      <alignment vertical="top"/>
      <protection hidden="1"/>
    </xf>
    <xf numFmtId="170" fontId="3" fillId="0" borderId="2" xfId="0" applyNumberFormat="1" applyFont="1" applyFill="1" applyBorder="1" applyAlignment="1" applyProtection="1">
      <alignment vertical="top"/>
      <protection hidden="1"/>
    </xf>
    <xf numFmtId="170" fontId="3" fillId="0" borderId="2" xfId="0" applyNumberFormat="1" applyFont="1" applyBorder="1" applyAlignment="1" applyProtection="1">
      <alignment vertical="top"/>
      <protection hidden="1"/>
    </xf>
    <xf numFmtId="170" fontId="3" fillId="0" borderId="0" xfId="0" applyNumberFormat="1" applyFont="1" applyAlignment="1">
      <alignment horizontal="center" vertical="top"/>
    </xf>
    <xf numFmtId="170" fontId="3" fillId="0" borderId="0" xfId="0" applyNumberFormat="1" applyFont="1" applyFill="1" applyBorder="1" applyAlignment="1">
      <alignment horizontal="center"/>
    </xf>
    <xf numFmtId="170" fontId="3" fillId="0" borderId="0" xfId="0" applyNumberFormat="1" applyFont="1" applyBorder="1" applyAlignment="1" applyProtection="1">
      <alignment horizontal="center"/>
      <protection hidden="1"/>
    </xf>
    <xf numFmtId="170" fontId="3" fillId="0" borderId="0" xfId="0" applyNumberFormat="1" applyFont="1" applyFill="1" applyBorder="1" applyAlignment="1" applyProtection="1">
      <alignment horizontal="center"/>
      <protection hidden="1"/>
    </xf>
    <xf numFmtId="170" fontId="3" fillId="0" borderId="0" xfId="0" applyNumberFormat="1" applyFont="1" applyBorder="1" applyAlignment="1" applyProtection="1">
      <alignment horizontal="center" vertical="top"/>
      <protection hidden="1"/>
    </xf>
    <xf numFmtId="170" fontId="3" fillId="0" borderId="0" xfId="0" applyNumberFormat="1" applyFont="1" applyBorder="1" applyAlignment="1">
      <alignment horizontal="center" vertical="top"/>
    </xf>
    <xf numFmtId="0" fontId="3" fillId="0" borderId="2" xfId="0" applyFont="1" applyBorder="1" applyAlignment="1">
      <alignment horizontal="right" vertical="top"/>
    </xf>
    <xf numFmtId="170" fontId="3" fillId="0" borderId="2" xfId="0" applyNumberFormat="1" applyFont="1" applyFill="1" applyBorder="1" applyAlignment="1" applyProtection="1">
      <alignment horizontal="right"/>
      <protection hidden="1"/>
    </xf>
    <xf numFmtId="164" fontId="34" fillId="4" borderId="2" xfId="0" applyNumberFormat="1" applyFont="1" applyFill="1" applyBorder="1" applyAlignment="1" applyProtection="1">
      <alignment horizontal="center" vertical="top"/>
      <protection locked="0"/>
    </xf>
    <xf numFmtId="171" fontId="4" fillId="0" borderId="2" xfId="0" applyNumberFormat="1" applyFont="1" applyFill="1" applyBorder="1" applyAlignment="1" applyProtection="1">
      <alignment horizontal="center" vertical="top"/>
    </xf>
    <xf numFmtId="168" fontId="4" fillId="0" borderId="2" xfId="0" applyNumberFormat="1" applyFont="1" applyFill="1" applyBorder="1" applyAlignment="1" applyProtection="1">
      <alignment horizontal="center" vertical="top"/>
    </xf>
    <xf numFmtId="167" fontId="4" fillId="0" borderId="2" xfId="0" applyNumberFormat="1" applyFont="1" applyFill="1" applyBorder="1" applyAlignment="1" applyProtection="1">
      <alignment horizontal="center" vertical="top"/>
    </xf>
    <xf numFmtId="164" fontId="4" fillId="2" borderId="2" xfId="0" applyNumberFormat="1" applyFont="1" applyFill="1" applyBorder="1" applyAlignment="1" applyProtection="1">
      <alignment horizontal="center" vertical="top"/>
    </xf>
    <xf numFmtId="10" fontId="4" fillId="0" borderId="2" xfId="2" applyNumberFormat="1" applyFont="1" applyBorder="1" applyAlignment="1" applyProtection="1">
      <alignment horizontal="center" vertical="top"/>
      <protection hidden="1"/>
    </xf>
    <xf numFmtId="164" fontId="14" fillId="0" borderId="2" xfId="0" applyNumberFormat="1" applyFont="1" applyFill="1" applyBorder="1" applyAlignment="1" applyProtection="1">
      <alignment horizontal="center" vertical="top"/>
    </xf>
    <xf numFmtId="168" fontId="3" fillId="0" borderId="2" xfId="0" applyNumberFormat="1" applyFont="1" applyBorder="1" applyAlignment="1" applyProtection="1">
      <alignment horizontal="center" vertical="center"/>
    </xf>
    <xf numFmtId="164" fontId="12" fillId="5" borderId="2" xfId="0" applyNumberFormat="1" applyFont="1" applyFill="1" applyBorder="1" applyAlignment="1" applyProtection="1">
      <alignment horizontal="center" vertical="center" wrapText="1"/>
    </xf>
    <xf numFmtId="164" fontId="14" fillId="5"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top"/>
    </xf>
    <xf numFmtId="164" fontId="4" fillId="0" borderId="3" xfId="0" applyNumberFormat="1" applyFont="1" applyFill="1" applyBorder="1" applyAlignment="1" applyProtection="1">
      <alignment horizontal="center" vertical="top"/>
    </xf>
    <xf numFmtId="164" fontId="4" fillId="0" borderId="4" xfId="0" applyNumberFormat="1" applyFont="1" applyFill="1" applyBorder="1" applyAlignment="1" applyProtection="1">
      <alignment horizontal="center" vertical="top"/>
    </xf>
    <xf numFmtId="164" fontId="4" fillId="0" borderId="5" xfId="0" applyNumberFormat="1" applyFont="1" applyFill="1" applyBorder="1" applyAlignment="1" applyProtection="1">
      <alignment horizontal="center" vertical="top"/>
    </xf>
    <xf numFmtId="0" fontId="12" fillId="6" borderId="6" xfId="0" applyFont="1" applyFill="1" applyBorder="1" applyAlignment="1" applyProtection="1">
      <alignment horizontal="left" vertical="top"/>
    </xf>
    <xf numFmtId="172" fontId="4" fillId="6" borderId="7" xfId="0" applyNumberFormat="1" applyFont="1" applyFill="1" applyBorder="1" applyAlignment="1" applyProtection="1">
      <alignment horizontal="center" vertical="top"/>
    </xf>
    <xf numFmtId="0" fontId="12" fillId="6" borderId="8" xfId="0" applyFont="1" applyFill="1" applyBorder="1" applyAlignment="1" applyProtection="1">
      <alignment horizontal="left" vertical="top"/>
    </xf>
    <xf numFmtId="172" fontId="4" fillId="6" borderId="9" xfId="0" applyNumberFormat="1" applyFont="1" applyFill="1" applyBorder="1" applyAlignment="1" applyProtection="1">
      <alignment horizontal="center" vertical="top"/>
    </xf>
    <xf numFmtId="164" fontId="26" fillId="0" borderId="10" xfId="0" applyNumberFormat="1" applyFont="1" applyBorder="1" applyAlignment="1" applyProtection="1">
      <alignment vertical="top"/>
    </xf>
    <xf numFmtId="0" fontId="4" fillId="0" borderId="0" xfId="0" applyFont="1" applyAlignment="1" applyProtection="1">
      <alignment vertical="top"/>
    </xf>
    <xf numFmtId="0" fontId="4" fillId="0" borderId="0" xfId="0" applyFont="1" applyBorder="1" applyAlignment="1" applyProtection="1">
      <alignment vertical="top"/>
    </xf>
    <xf numFmtId="164" fontId="6" fillId="0" borderId="0" xfId="0" applyNumberFormat="1" applyFont="1" applyBorder="1" applyAlignment="1" applyProtection="1">
      <alignment horizontal="center" vertical="top"/>
    </xf>
    <xf numFmtId="0" fontId="18" fillId="0" borderId="0" xfId="0" applyFont="1" applyAlignment="1" applyProtection="1">
      <alignment horizontal="left" vertical="top"/>
    </xf>
    <xf numFmtId="0" fontId="21" fillId="0" borderId="0" xfId="0" applyFont="1" applyAlignment="1" applyProtection="1">
      <alignment horizontal="left" vertical="top"/>
    </xf>
    <xf numFmtId="0" fontId="18" fillId="0" borderId="0" xfId="0" applyFont="1" applyBorder="1" applyAlignment="1" applyProtection="1">
      <alignment horizontal="left" vertical="top"/>
    </xf>
    <xf numFmtId="0" fontId="7" fillId="0" borderId="0" xfId="0" applyFont="1" applyAlignment="1" applyProtection="1">
      <alignment horizontal="left" vertical="top"/>
    </xf>
    <xf numFmtId="0" fontId="8" fillId="0" borderId="0" xfId="0" applyFont="1" applyAlignment="1" applyProtection="1">
      <alignment horizontal="center" vertical="top"/>
    </xf>
    <xf numFmtId="0" fontId="8" fillId="0" borderId="0" xfId="0" applyFont="1" applyAlignment="1" applyProtection="1">
      <alignment vertical="top"/>
    </xf>
    <xf numFmtId="0" fontId="8" fillId="0" borderId="0" xfId="0" applyFont="1" applyBorder="1" applyAlignment="1" applyProtection="1">
      <alignment vertical="top"/>
    </xf>
    <xf numFmtId="164" fontId="9" fillId="0" borderId="0" xfId="0" applyNumberFormat="1" applyFont="1" applyBorder="1" applyAlignment="1" applyProtection="1">
      <alignment horizontal="center" vertical="top"/>
    </xf>
    <xf numFmtId="164" fontId="10" fillId="0" borderId="0" xfId="0" applyNumberFormat="1" applyFont="1" applyBorder="1" applyAlignment="1" applyProtection="1">
      <alignment horizontal="center" vertical="top"/>
    </xf>
    <xf numFmtId="0" fontId="3" fillId="0" borderId="0" xfId="0" applyFont="1" applyBorder="1" applyAlignment="1" applyProtection="1">
      <alignment vertical="top"/>
    </xf>
    <xf numFmtId="0" fontId="15" fillId="0" borderId="0" xfId="0" applyFont="1" applyAlignment="1" applyProtection="1">
      <alignment vertical="top"/>
    </xf>
    <xf numFmtId="0" fontId="15" fillId="0" borderId="0" xfId="0" applyFont="1" applyBorder="1" applyAlignment="1" applyProtection="1">
      <alignment vertical="top"/>
    </xf>
    <xf numFmtId="0" fontId="17" fillId="0" borderId="0" xfId="0" applyFont="1" applyAlignment="1" applyProtection="1">
      <alignment vertical="top"/>
    </xf>
    <xf numFmtId="164" fontId="15" fillId="0" borderId="0" xfId="0" applyNumberFormat="1" applyFont="1" applyAlignment="1" applyProtection="1">
      <alignment vertical="top"/>
    </xf>
    <xf numFmtId="169" fontId="14" fillId="7" borderId="11" xfId="0" applyNumberFormat="1" applyFont="1" applyFill="1" applyBorder="1" applyAlignment="1" applyProtection="1">
      <alignment horizontal="center" vertical="top"/>
    </xf>
    <xf numFmtId="169" fontId="14" fillId="7" borderId="12" xfId="0" applyNumberFormat="1" applyFont="1" applyFill="1" applyBorder="1" applyAlignment="1" applyProtection="1">
      <alignment horizontal="center" vertical="top"/>
    </xf>
    <xf numFmtId="0" fontId="17" fillId="0" borderId="0" xfId="0" applyFont="1" applyBorder="1" applyAlignment="1" applyProtection="1">
      <alignment vertical="top"/>
    </xf>
    <xf numFmtId="164" fontId="14" fillId="7" borderId="13" xfId="0" applyNumberFormat="1" applyFont="1" applyFill="1" applyBorder="1" applyAlignment="1" applyProtection="1">
      <alignment horizontal="center" vertical="top"/>
    </xf>
    <xf numFmtId="164" fontId="12" fillId="3" borderId="2" xfId="0" applyNumberFormat="1" applyFont="1" applyFill="1" applyBorder="1" applyAlignment="1" applyProtection="1">
      <alignment horizontal="center" vertical="top"/>
    </xf>
    <xf numFmtId="0" fontId="14" fillId="7" borderId="13" xfId="0" applyFont="1" applyFill="1" applyBorder="1" applyAlignment="1" applyProtection="1">
      <alignment horizontal="center" vertical="top"/>
    </xf>
    <xf numFmtId="0" fontId="14" fillId="7" borderId="14" xfId="0" applyFont="1" applyFill="1" applyBorder="1" applyAlignment="1" applyProtection="1">
      <alignment horizontal="center" vertical="top"/>
    </xf>
    <xf numFmtId="0" fontId="3" fillId="0" borderId="0" xfId="0" applyFont="1" applyAlignment="1" applyProtection="1">
      <alignment vertical="top"/>
    </xf>
    <xf numFmtId="0" fontId="14" fillId="0" borderId="0" xfId="0" applyFont="1" applyAlignment="1" applyProtection="1">
      <alignment vertical="top"/>
    </xf>
    <xf numFmtId="164" fontId="30" fillId="0" borderId="0" xfId="0" applyNumberFormat="1" applyFont="1" applyFill="1" applyBorder="1" applyAlignment="1" applyProtection="1">
      <alignment horizontal="left" vertical="top"/>
    </xf>
    <xf numFmtId="164" fontId="4" fillId="0" borderId="0" xfId="0" applyNumberFormat="1" applyFont="1" applyFill="1" applyBorder="1" applyAlignment="1" applyProtection="1">
      <alignment horizontal="center" vertical="top"/>
    </xf>
    <xf numFmtId="167" fontId="4" fillId="0" borderId="0" xfId="0" applyNumberFormat="1" applyFont="1" applyBorder="1" applyAlignment="1" applyProtection="1">
      <alignment horizontal="center" vertical="top"/>
    </xf>
    <xf numFmtId="164" fontId="5" fillId="0" borderId="0" xfId="0" applyNumberFormat="1" applyFont="1" applyBorder="1" applyAlignment="1" applyProtection="1">
      <alignment horizontal="center" vertical="top"/>
    </xf>
    <xf numFmtId="164" fontId="13" fillId="5" borderId="2" xfId="0" applyNumberFormat="1" applyFont="1" applyFill="1" applyBorder="1" applyAlignment="1" applyProtection="1">
      <alignment horizontal="center" vertical="top"/>
    </xf>
    <xf numFmtId="165" fontId="14" fillId="5" borderId="2" xfId="0" applyNumberFormat="1" applyFont="1" applyFill="1" applyBorder="1" applyAlignment="1" applyProtection="1">
      <alignment horizontal="center" vertical="top"/>
    </xf>
    <xf numFmtId="164" fontId="14" fillId="5" borderId="2" xfId="0" applyNumberFormat="1" applyFont="1" applyFill="1" applyBorder="1" applyAlignment="1" applyProtection="1">
      <alignment horizontal="center" vertical="top"/>
    </xf>
    <xf numFmtId="164" fontId="15" fillId="0" borderId="0" xfId="0" applyNumberFormat="1" applyFont="1" applyAlignment="1" applyProtection="1">
      <alignment horizontal="left" vertical="top"/>
    </xf>
    <xf numFmtId="164" fontId="10" fillId="0" borderId="0" xfId="0" applyNumberFormat="1" applyFont="1" applyBorder="1" applyAlignment="1" applyProtection="1">
      <alignment horizontal="left" vertical="top"/>
    </xf>
    <xf numFmtId="168" fontId="16" fillId="0" borderId="0" xfId="0" applyNumberFormat="1" applyFont="1" applyBorder="1" applyAlignment="1" applyProtection="1">
      <alignment horizontal="center" vertical="top"/>
    </xf>
    <xf numFmtId="168" fontId="15" fillId="0" borderId="0" xfId="0" applyNumberFormat="1" applyFont="1" applyBorder="1" applyAlignment="1" applyProtection="1">
      <alignment vertical="top"/>
    </xf>
    <xf numFmtId="0" fontId="15" fillId="0" borderId="0" xfId="0" applyFont="1" applyAlignment="1" applyProtection="1">
      <alignment horizontal="center" vertical="top"/>
    </xf>
    <xf numFmtId="164" fontId="5" fillId="5" borderId="2" xfId="0" applyNumberFormat="1" applyFont="1" applyFill="1" applyBorder="1" applyAlignment="1" applyProtection="1">
      <alignment horizontal="center" vertical="center" wrapText="1"/>
    </xf>
    <xf numFmtId="0" fontId="15" fillId="0" borderId="0" xfId="0" applyFont="1" applyBorder="1" applyAlignment="1" applyProtection="1">
      <alignment horizontal="center" vertical="top"/>
    </xf>
    <xf numFmtId="164" fontId="5" fillId="0" borderId="0" xfId="0" applyNumberFormat="1" applyFont="1" applyFill="1" applyBorder="1" applyAlignment="1" applyProtection="1">
      <alignment horizontal="left" vertical="top"/>
    </xf>
    <xf numFmtId="164" fontId="4" fillId="0" borderId="0" xfId="0" applyNumberFormat="1" applyFont="1" applyAlignment="1" applyProtection="1">
      <alignment vertical="top"/>
    </xf>
    <xf numFmtId="0" fontId="4" fillId="0" borderId="0" xfId="0" applyFont="1" applyFill="1" applyAlignment="1" applyProtection="1">
      <alignment vertical="top"/>
    </xf>
    <xf numFmtId="164" fontId="8" fillId="0" borderId="0" xfId="0" applyNumberFormat="1" applyFont="1" applyBorder="1" applyAlignment="1" applyProtection="1">
      <alignment horizontal="left" vertical="center"/>
    </xf>
    <xf numFmtId="0" fontId="4" fillId="0" borderId="0" xfId="0" applyFont="1" applyFill="1" applyBorder="1" applyAlignment="1" applyProtection="1">
      <alignment vertical="top"/>
    </xf>
    <xf numFmtId="164" fontId="7" fillId="0" borderId="0" xfId="0" applyNumberFormat="1" applyFont="1" applyFill="1" applyBorder="1" applyAlignment="1" applyProtection="1">
      <alignment horizontal="center" vertical="top"/>
    </xf>
    <xf numFmtId="167" fontId="4" fillId="0" borderId="0" xfId="0" applyNumberFormat="1" applyFont="1" applyFill="1" applyBorder="1" applyAlignment="1" applyProtection="1">
      <alignment horizontal="center" vertical="top"/>
    </xf>
    <xf numFmtId="164" fontId="11" fillId="0" borderId="0" xfId="0" applyNumberFormat="1" applyFont="1" applyFill="1" applyBorder="1" applyAlignment="1" applyProtection="1">
      <alignment horizontal="center" vertical="top"/>
    </xf>
    <xf numFmtId="0" fontId="0" fillId="0" borderId="0" xfId="0" applyAlignment="1" applyProtection="1">
      <alignment horizontal="left" vertical="top"/>
    </xf>
    <xf numFmtId="164" fontId="4" fillId="0" borderId="0" xfId="0" applyNumberFormat="1" applyFont="1" applyBorder="1" applyAlignment="1" applyProtection="1">
      <alignment vertical="top"/>
    </xf>
    <xf numFmtId="0" fontId="27" fillId="0" borderId="0" xfId="0" applyFont="1" applyBorder="1" applyAlignment="1" applyProtection="1">
      <alignment horizontal="center" vertical="top"/>
    </xf>
    <xf numFmtId="0" fontId="27" fillId="0" borderId="0" xfId="0" applyFont="1" applyFill="1" applyBorder="1" applyAlignment="1" applyProtection="1">
      <alignment horizontal="center" vertical="top"/>
    </xf>
    <xf numFmtId="171" fontId="5" fillId="0" borderId="0" xfId="0" applyNumberFormat="1" applyFont="1" applyBorder="1" applyAlignment="1" applyProtection="1">
      <alignment horizontal="center" vertical="top"/>
    </xf>
    <xf numFmtId="171" fontId="27" fillId="0" borderId="0" xfId="0" applyNumberFormat="1" applyFont="1" applyBorder="1" applyAlignment="1" applyProtection="1">
      <alignment horizontal="center" vertical="top"/>
    </xf>
    <xf numFmtId="164" fontId="28" fillId="0" borderId="0" xfId="0" applyNumberFormat="1" applyFont="1" applyFill="1" applyBorder="1" applyAlignment="1" applyProtection="1">
      <alignment horizontal="center" vertical="top"/>
    </xf>
    <xf numFmtId="164" fontId="15" fillId="0" borderId="0" xfId="0" applyNumberFormat="1" applyFont="1" applyBorder="1" applyAlignment="1" applyProtection="1">
      <alignment vertical="top"/>
    </xf>
    <xf numFmtId="0" fontId="15" fillId="0" borderId="0" xfId="0" applyFont="1" applyFill="1" applyBorder="1" applyAlignment="1" applyProtection="1">
      <alignment vertical="top"/>
    </xf>
    <xf numFmtId="0" fontId="12" fillId="0" borderId="0" xfId="0" applyFont="1" applyFill="1" applyBorder="1" applyAlignment="1" applyProtection="1">
      <alignment horizontal="left" vertical="top"/>
    </xf>
    <xf numFmtId="173" fontId="4" fillId="0" borderId="0" xfId="0" applyNumberFormat="1" applyFont="1" applyFill="1" applyBorder="1" applyAlignment="1" applyProtection="1">
      <alignment horizontal="center" vertical="top"/>
    </xf>
    <xf numFmtId="9" fontId="3" fillId="0" borderId="0" xfId="2"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171" fontId="3" fillId="0" borderId="0" xfId="0" applyNumberFormat="1" applyFont="1" applyFill="1" applyBorder="1" applyAlignment="1" applyProtection="1">
      <alignment horizontal="center" vertical="top"/>
    </xf>
    <xf numFmtId="0" fontId="31" fillId="0" borderId="0" xfId="0" applyFont="1" applyBorder="1" applyAlignment="1" applyProtection="1">
      <alignment horizontal="left" vertical="top"/>
    </xf>
    <xf numFmtId="164" fontId="15" fillId="0" borderId="0" xfId="0" applyNumberFormat="1" applyFont="1" applyFill="1" applyBorder="1" applyAlignment="1" applyProtection="1">
      <alignment horizontal="center" vertical="top"/>
    </xf>
    <xf numFmtId="164" fontId="3" fillId="0" borderId="0" xfId="0" applyNumberFormat="1" applyFont="1" applyAlignment="1" applyProtection="1">
      <alignment horizontal="center" vertical="top"/>
    </xf>
    <xf numFmtId="164" fontId="15" fillId="0" borderId="0" xfId="0" applyNumberFormat="1" applyFont="1" applyFill="1" applyAlignment="1" applyProtection="1">
      <alignment horizontal="center" vertical="top"/>
    </xf>
    <xf numFmtId="0" fontId="15" fillId="0" borderId="0" xfId="0" applyFont="1" applyFill="1" applyAlignment="1" applyProtection="1">
      <alignment vertical="top"/>
    </xf>
    <xf numFmtId="164" fontId="19" fillId="0" borderId="0" xfId="1" quotePrefix="1" applyNumberFormat="1" applyFont="1" applyFill="1" applyBorder="1" applyAlignment="1" applyProtection="1">
      <alignment horizontal="left" vertical="top"/>
    </xf>
    <xf numFmtId="164" fontId="18" fillId="0" borderId="0" xfId="0" applyNumberFormat="1" applyFont="1" applyFill="1" applyBorder="1" applyAlignment="1" applyProtection="1">
      <alignment horizontal="center" vertical="top"/>
    </xf>
    <xf numFmtId="164" fontId="29" fillId="0" borderId="0" xfId="0" applyNumberFormat="1" applyFont="1" applyFill="1" applyBorder="1" applyAlignment="1" applyProtection="1">
      <alignment horizontal="center" vertical="top"/>
    </xf>
    <xf numFmtId="0" fontId="0" fillId="0" borderId="0" xfId="0" quotePrefix="1" applyProtection="1"/>
    <xf numFmtId="0" fontId="2" fillId="0" borderId="0" xfId="1" quotePrefix="1" applyAlignment="1" applyProtection="1">
      <alignment horizontal="left" vertical="top"/>
    </xf>
    <xf numFmtId="168" fontId="19" fillId="0" borderId="0" xfId="1" quotePrefix="1" applyNumberFormat="1" applyFont="1" applyAlignment="1" applyProtection="1">
      <alignment horizontal="left" vertical="top"/>
    </xf>
    <xf numFmtId="0" fontId="19" fillId="0" borderId="0" xfId="1" quotePrefix="1" applyFont="1" applyAlignment="1" applyProtection="1">
      <alignment horizontal="left" vertical="top"/>
    </xf>
    <xf numFmtId="0" fontId="17" fillId="0" borderId="0" xfId="0" applyFont="1" applyAlignment="1" applyProtection="1">
      <alignment horizontal="center" vertical="top"/>
    </xf>
    <xf numFmtId="164" fontId="17" fillId="0" borderId="0" xfId="0" applyNumberFormat="1" applyFont="1" applyFill="1" applyBorder="1" applyAlignment="1" applyProtection="1">
      <alignment horizontal="left" vertical="top"/>
    </xf>
    <xf numFmtId="167" fontId="15" fillId="0" borderId="0" xfId="0" applyNumberFormat="1" applyFont="1" applyAlignment="1" applyProtection="1">
      <alignment vertical="top"/>
    </xf>
    <xf numFmtId="166" fontId="8" fillId="0" borderId="0" xfId="0" applyNumberFormat="1" applyFont="1" applyFill="1" applyBorder="1" applyAlignment="1" applyProtection="1">
      <alignment horizontal="center" vertical="top"/>
    </xf>
    <xf numFmtId="164"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164" fontId="15" fillId="0" borderId="0" xfId="0" applyNumberFormat="1" applyFont="1" applyFill="1" applyBorder="1" applyAlignment="1" applyProtection="1">
      <alignment vertical="top"/>
    </xf>
    <xf numFmtId="164" fontId="12" fillId="7" borderId="15" xfId="0" applyNumberFormat="1" applyFont="1" applyFill="1" applyBorder="1" applyAlignment="1" applyProtection="1">
      <alignment horizontal="center" vertical="top"/>
    </xf>
    <xf numFmtId="0" fontId="15" fillId="0" borderId="0" xfId="0" applyNumberFormat="1" applyFont="1" applyBorder="1" applyAlignment="1" applyProtection="1">
      <alignment vertical="top"/>
    </xf>
    <xf numFmtId="164" fontId="15" fillId="0" borderId="0" xfId="0" quotePrefix="1" applyNumberFormat="1" applyFont="1" applyBorder="1" applyAlignment="1" applyProtection="1">
      <alignment vertical="top"/>
    </xf>
    <xf numFmtId="2" fontId="4" fillId="0" borderId="2" xfId="0" applyNumberFormat="1" applyFont="1" applyFill="1" applyBorder="1" applyAlignment="1" applyProtection="1">
      <alignment horizontal="center" vertical="top"/>
    </xf>
    <xf numFmtId="2" fontId="3" fillId="0" borderId="2" xfId="0" applyNumberFormat="1" applyFont="1" applyBorder="1" applyAlignment="1" applyProtection="1">
      <alignment horizontal="center" vertical="center"/>
    </xf>
    <xf numFmtId="0" fontId="41" fillId="0" borderId="0" xfId="0" applyFont="1" applyAlignment="1" applyProtection="1">
      <alignment horizontal="left" vertical="top"/>
    </xf>
    <xf numFmtId="0" fontId="41" fillId="0" borderId="0" xfId="0" applyFont="1" applyBorder="1" applyAlignment="1" applyProtection="1">
      <alignment horizontal="left" vertical="top"/>
    </xf>
    <xf numFmtId="10" fontId="3" fillId="0" borderId="2" xfId="0" applyNumberFormat="1" applyFont="1" applyBorder="1" applyAlignment="1" applyProtection="1">
      <alignment horizontal="center" vertical="center"/>
    </xf>
    <xf numFmtId="165" fontId="4" fillId="0" borderId="2" xfId="0" applyNumberFormat="1" applyFont="1" applyFill="1" applyBorder="1" applyAlignment="1" applyProtection="1">
      <alignment horizontal="center" vertical="top"/>
    </xf>
    <xf numFmtId="165" fontId="4" fillId="0" borderId="2" xfId="0" applyNumberFormat="1" applyFont="1" applyFill="1" applyBorder="1" applyAlignment="1" applyProtection="1">
      <alignment horizontal="center" vertical="top"/>
      <protection locked="0"/>
    </xf>
    <xf numFmtId="0" fontId="4" fillId="0" borderId="2" xfId="0" applyNumberFormat="1" applyFont="1" applyFill="1" applyBorder="1" applyAlignment="1" applyProtection="1">
      <alignment horizontal="left" vertical="top"/>
      <protection locked="0"/>
    </xf>
    <xf numFmtId="174" fontId="4" fillId="0" borderId="2" xfId="0" applyNumberFormat="1" applyFont="1" applyFill="1" applyBorder="1" applyAlignment="1" applyProtection="1">
      <alignment horizontal="left" vertical="top"/>
      <protection locked="0"/>
    </xf>
    <xf numFmtId="164" fontId="40" fillId="0" borderId="0" xfId="1" quotePrefix="1" applyNumberFormat="1" applyFont="1" applyFill="1" applyBorder="1" applyAlignment="1" applyProtection="1">
      <alignment horizontal="left" vertical="top"/>
    </xf>
    <xf numFmtId="164" fontId="41" fillId="0" borderId="0" xfId="0" applyNumberFormat="1" applyFont="1" applyAlignment="1" applyProtection="1">
      <alignment vertical="top"/>
    </xf>
    <xf numFmtId="164" fontId="44" fillId="8" borderId="2" xfId="0" applyNumberFormat="1" applyFont="1" applyFill="1" applyBorder="1" applyAlignment="1" applyProtection="1">
      <alignment horizontal="center" vertical="center" wrapText="1"/>
    </xf>
    <xf numFmtId="164" fontId="45" fillId="5" borderId="2" xfId="0" applyNumberFormat="1" applyFont="1" applyFill="1" applyBorder="1" applyAlignment="1" applyProtection="1">
      <alignment horizontal="center" vertical="center" wrapText="1"/>
    </xf>
    <xf numFmtId="164" fontId="45" fillId="2" borderId="2" xfId="0" applyNumberFormat="1" applyFont="1" applyFill="1" applyBorder="1" applyAlignment="1" applyProtection="1">
      <alignment horizontal="center" vertical="center" wrapText="1"/>
    </xf>
    <xf numFmtId="49" fontId="46" fillId="5" borderId="2" xfId="0" applyNumberFormat="1" applyFont="1" applyFill="1" applyBorder="1" applyAlignment="1" applyProtection="1">
      <alignment horizontal="center" vertical="center" wrapText="1"/>
    </xf>
    <xf numFmtId="166" fontId="8" fillId="4" borderId="0" xfId="0" applyNumberFormat="1" applyFont="1" applyFill="1" applyBorder="1" applyAlignment="1" applyProtection="1">
      <alignment horizontal="right" vertical="center"/>
      <protection locked="0"/>
    </xf>
    <xf numFmtId="166" fontId="8" fillId="4"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horizontal="left" vertical="top"/>
    </xf>
    <xf numFmtId="164" fontId="48" fillId="0" borderId="0" xfId="0" applyNumberFormat="1" applyFont="1" applyFill="1" applyBorder="1" applyAlignment="1" applyProtection="1">
      <alignment horizontal="left" vertical="top"/>
    </xf>
    <xf numFmtId="164" fontId="49" fillId="0" borderId="0" xfId="0" applyNumberFormat="1" applyFont="1" applyFill="1" applyBorder="1" applyAlignment="1" applyProtection="1">
      <alignment horizontal="center" vertical="top"/>
    </xf>
    <xf numFmtId="164" fontId="49" fillId="0" borderId="0" xfId="0" applyNumberFormat="1" applyFont="1" applyAlignment="1" applyProtection="1">
      <alignment vertical="top"/>
    </xf>
    <xf numFmtId="164" fontId="50" fillId="0" borderId="0" xfId="0" applyNumberFormat="1" applyFont="1" applyAlignment="1" applyProtection="1">
      <alignment vertical="top"/>
    </xf>
    <xf numFmtId="164" fontId="51" fillId="0" borderId="0" xfId="0" applyNumberFormat="1" applyFont="1" applyAlignment="1" applyProtection="1">
      <alignment vertical="top"/>
    </xf>
    <xf numFmtId="164" fontId="52" fillId="0" borderId="0" xfId="0" applyNumberFormat="1" applyFont="1" applyFill="1" applyBorder="1" applyAlignment="1" applyProtection="1">
      <alignment horizontal="left" vertical="top"/>
    </xf>
    <xf numFmtId="170" fontId="4" fillId="0" borderId="2" xfId="0" applyNumberFormat="1" applyFont="1" applyFill="1" applyBorder="1" applyAlignment="1" applyProtection="1">
      <alignment horizontal="center" vertical="top"/>
    </xf>
    <xf numFmtId="2" fontId="54" fillId="0" borderId="0" xfId="0" applyNumberFormat="1" applyFont="1" applyFill="1" applyBorder="1" applyAlignment="1" applyProtection="1">
      <alignment horizontal="center" vertical="top"/>
    </xf>
    <xf numFmtId="170" fontId="53" fillId="0" borderId="0" xfId="0" applyNumberFormat="1" applyFont="1" applyAlignment="1" applyProtection="1">
      <alignment vertical="top"/>
    </xf>
    <xf numFmtId="170" fontId="3" fillId="0" borderId="2" xfId="0" applyNumberFormat="1" applyFont="1" applyBorder="1" applyAlignment="1" applyProtection="1">
      <alignment horizontal="center" vertical="center"/>
    </xf>
    <xf numFmtId="164" fontId="26" fillId="0" borderId="0" xfId="0" applyNumberFormat="1" applyFont="1" applyBorder="1" applyAlignment="1" applyProtection="1">
      <alignment vertical="top"/>
    </xf>
    <xf numFmtId="0" fontId="55" fillId="6" borderId="6" xfId="0" applyFont="1" applyFill="1" applyBorder="1" applyAlignment="1" applyProtection="1">
      <alignment horizontal="left" vertical="top"/>
    </xf>
    <xf numFmtId="172" fontId="59" fillId="6" borderId="7" xfId="0" applyNumberFormat="1" applyFont="1" applyFill="1" applyBorder="1" applyAlignment="1" applyProtection="1">
      <alignment horizontal="center" vertical="top"/>
    </xf>
    <xf numFmtId="0" fontId="55" fillId="6" borderId="8" xfId="0" applyFont="1" applyFill="1" applyBorder="1" applyAlignment="1" applyProtection="1">
      <alignment horizontal="left" vertical="top"/>
    </xf>
    <xf numFmtId="172" fontId="59" fillId="6" borderId="9" xfId="0" applyNumberFormat="1" applyFont="1" applyFill="1" applyBorder="1" applyAlignment="1" applyProtection="1">
      <alignment horizontal="center" vertical="top"/>
    </xf>
    <xf numFmtId="0" fontId="4" fillId="4" borderId="2" xfId="0" applyNumberFormat="1" applyFont="1" applyFill="1" applyBorder="1" applyAlignment="1" applyProtection="1">
      <alignment horizontal="center" vertical="top"/>
      <protection locked="0"/>
    </xf>
    <xf numFmtId="0" fontId="4" fillId="0" borderId="2" xfId="0" applyNumberFormat="1" applyFont="1" applyFill="1" applyBorder="1" applyAlignment="1" applyProtection="1">
      <alignment horizontal="center" vertical="top"/>
    </xf>
    <xf numFmtId="10" fontId="4" fillId="0" borderId="0" xfId="2" applyNumberFormat="1" applyFont="1" applyBorder="1" applyAlignment="1" applyProtection="1">
      <alignment horizontal="center" vertical="top"/>
      <protection hidden="1"/>
    </xf>
    <xf numFmtId="164" fontId="14" fillId="0" borderId="0"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top"/>
      <protection locked="0"/>
    </xf>
    <xf numFmtId="164" fontId="14" fillId="7" borderId="2" xfId="0" applyNumberFormat="1" applyFont="1" applyFill="1" applyBorder="1" applyAlignment="1" applyProtection="1">
      <alignment horizontal="center" vertical="top"/>
    </xf>
    <xf numFmtId="169" fontId="14" fillId="7" borderId="2" xfId="0" applyNumberFormat="1" applyFont="1" applyFill="1" applyBorder="1" applyAlignment="1" applyProtection="1">
      <alignment horizontal="center" vertical="top"/>
    </xf>
    <xf numFmtId="0" fontId="14" fillId="7" borderId="2" xfId="0" applyFont="1" applyFill="1" applyBorder="1" applyAlignment="1" applyProtection="1">
      <alignment horizontal="center" vertical="top"/>
    </xf>
    <xf numFmtId="167" fontId="4" fillId="0" borderId="0" xfId="0" applyNumberFormat="1" applyFont="1" applyBorder="1" applyAlignment="1" applyProtection="1">
      <alignment horizontal="left" vertical="top"/>
    </xf>
    <xf numFmtId="176" fontId="3" fillId="0" borderId="2" xfId="0" applyNumberFormat="1" applyFont="1" applyBorder="1" applyAlignment="1" applyProtection="1">
      <alignment horizontal="center" vertical="center"/>
    </xf>
    <xf numFmtId="167" fontId="34" fillId="0" borderId="2" xfId="0" applyNumberFormat="1" applyFont="1" applyFill="1" applyBorder="1" applyAlignment="1" applyProtection="1">
      <alignment horizontal="center" vertical="top"/>
    </xf>
    <xf numFmtId="167" fontId="64" fillId="0" borderId="2" xfId="0" applyNumberFormat="1" applyFont="1" applyFill="1" applyBorder="1" applyAlignment="1" applyProtection="1">
      <alignment horizontal="center" vertical="top"/>
    </xf>
    <xf numFmtId="0" fontId="64" fillId="0" borderId="2" xfId="0" applyFont="1" applyBorder="1" applyAlignment="1">
      <alignment horizontal="center" vertical="center" wrapText="1"/>
    </xf>
    <xf numFmtId="0" fontId="64" fillId="0" borderId="16" xfId="0" applyFont="1" applyBorder="1" applyAlignment="1">
      <alignment horizontal="center" vertical="center" wrapText="1"/>
    </xf>
    <xf numFmtId="0" fontId="68" fillId="0" borderId="17" xfId="0" applyFont="1" applyBorder="1"/>
    <xf numFmtId="0" fontId="68" fillId="9" borderId="18" xfId="0" applyFont="1" applyFill="1" applyBorder="1"/>
    <xf numFmtId="0" fontId="68" fillId="9" borderId="18" xfId="0" applyFont="1" applyFill="1" applyBorder="1" applyAlignment="1">
      <alignment horizontal="center"/>
    </xf>
    <xf numFmtId="0" fontId="68" fillId="9" borderId="18" xfId="0" applyFont="1" applyFill="1" applyBorder="1" applyAlignment="1">
      <alignment horizontal="center" wrapText="1"/>
    </xf>
    <xf numFmtId="0" fontId="68" fillId="9" borderId="19" xfId="0" applyFont="1" applyFill="1" applyBorder="1" applyAlignment="1">
      <alignment horizontal="center"/>
    </xf>
    <xf numFmtId="0" fontId="68" fillId="0" borderId="0" xfId="0" applyFont="1"/>
    <xf numFmtId="0" fontId="68" fillId="10" borderId="0" xfId="0" applyFont="1" applyFill="1" applyBorder="1"/>
    <xf numFmtId="1" fontId="68" fillId="10" borderId="0" xfId="0" applyNumberFormat="1" applyFont="1" applyFill="1" applyBorder="1" applyAlignment="1">
      <alignment horizontal="center" vertical="center"/>
    </xf>
    <xf numFmtId="177" fontId="68" fillId="10" borderId="0" xfId="0" applyNumberFormat="1" applyFont="1" applyFill="1" applyBorder="1"/>
    <xf numFmtId="1" fontId="68" fillId="10" borderId="0" xfId="0" applyNumberFormat="1" applyFont="1" applyFill="1" applyBorder="1" applyAlignment="1">
      <alignment horizontal="center"/>
    </xf>
    <xf numFmtId="1" fontId="68" fillId="10" borderId="7" xfId="0" applyNumberFormat="1" applyFont="1" applyFill="1" applyBorder="1" applyAlignment="1">
      <alignment horizontal="center"/>
    </xf>
    <xf numFmtId="0" fontId="68" fillId="0" borderId="0" xfId="0" applyFont="1" applyBorder="1"/>
    <xf numFmtId="1" fontId="68" fillId="0" borderId="0" xfId="0" applyNumberFormat="1" applyFont="1" applyBorder="1" applyAlignment="1">
      <alignment horizontal="center" vertical="center"/>
    </xf>
    <xf numFmtId="177" fontId="68" fillId="0" borderId="0" xfId="0" applyNumberFormat="1" applyFont="1" applyBorder="1"/>
    <xf numFmtId="1" fontId="68" fillId="0" borderId="0" xfId="0" applyNumberFormat="1" applyFont="1" applyBorder="1" applyAlignment="1">
      <alignment horizontal="center"/>
    </xf>
    <xf numFmtId="1" fontId="68" fillId="0" borderId="7" xfId="0" applyNumberFormat="1" applyFont="1" applyBorder="1" applyAlignment="1">
      <alignment horizontal="center"/>
    </xf>
    <xf numFmtId="177" fontId="68" fillId="0" borderId="0" xfId="0" applyNumberFormat="1" applyFont="1"/>
    <xf numFmtId="0" fontId="68" fillId="0" borderId="1" xfId="0" applyFont="1" applyBorder="1"/>
    <xf numFmtId="1" fontId="68" fillId="0" borderId="1" xfId="0" applyNumberFormat="1" applyFont="1" applyBorder="1" applyAlignment="1">
      <alignment horizontal="center" vertical="center"/>
    </xf>
    <xf numFmtId="177" fontId="68" fillId="0" borderId="1" xfId="0" applyNumberFormat="1" applyFont="1" applyBorder="1"/>
    <xf numFmtId="1" fontId="68" fillId="0" borderId="1" xfId="0" applyNumberFormat="1" applyFont="1" applyBorder="1" applyAlignment="1">
      <alignment horizontal="center"/>
    </xf>
    <xf numFmtId="1" fontId="68" fillId="0" borderId="9" xfId="0" applyNumberFormat="1" applyFont="1" applyBorder="1" applyAlignment="1">
      <alignment horizontal="center"/>
    </xf>
    <xf numFmtId="0" fontId="64" fillId="11" borderId="2" xfId="0" applyFont="1" applyFill="1" applyBorder="1" applyAlignment="1">
      <alignment horizontal="center" vertical="center" wrapText="1"/>
    </xf>
    <xf numFmtId="0" fontId="68" fillId="11" borderId="20" xfId="0" applyFont="1" applyFill="1" applyBorder="1" applyAlignment="1">
      <alignment horizontal="center" vertical="center" wrapText="1"/>
    </xf>
    <xf numFmtId="0" fontId="68" fillId="0" borderId="6" xfId="0" applyFont="1" applyBorder="1"/>
    <xf numFmtId="0" fontId="68" fillId="9" borderId="0" xfId="0" applyFont="1" applyFill="1" applyBorder="1"/>
    <xf numFmtId="0" fontId="68" fillId="9" borderId="0" xfId="0" applyFont="1" applyFill="1" applyBorder="1" applyAlignment="1">
      <alignment horizontal="center"/>
    </xf>
    <xf numFmtId="0" fontId="68" fillId="9" borderId="0" xfId="0" applyFont="1" applyFill="1" applyBorder="1" applyAlignment="1">
      <alignment horizontal="center" wrapText="1"/>
    </xf>
    <xf numFmtId="0" fontId="68" fillId="9" borderId="7" xfId="0" applyFont="1" applyFill="1" applyBorder="1" applyAlignment="1">
      <alignment horizontal="center"/>
    </xf>
    <xf numFmtId="0" fontId="68" fillId="0" borderId="8" xfId="0" applyFont="1" applyBorder="1"/>
    <xf numFmtId="2" fontId="68" fillId="10" borderId="0" xfId="0" applyNumberFormat="1" applyFont="1" applyFill="1" applyBorder="1" applyAlignment="1">
      <alignment horizontal="center" vertical="center"/>
    </xf>
    <xf numFmtId="2" fontId="68" fillId="0" borderId="0" xfId="0" applyNumberFormat="1" applyFont="1" applyBorder="1" applyAlignment="1">
      <alignment horizontal="center" vertical="center"/>
    </xf>
    <xf numFmtId="2" fontId="68" fillId="0" borderId="1" xfId="0" applyNumberFormat="1" applyFont="1" applyBorder="1" applyAlignment="1">
      <alignment horizontal="center" vertical="center"/>
    </xf>
    <xf numFmtId="0" fontId="68" fillId="11" borderId="2" xfId="0" applyFont="1" applyFill="1" applyBorder="1" applyAlignment="1">
      <alignment horizontal="center" vertical="center" wrapText="1"/>
    </xf>
    <xf numFmtId="175" fontId="68" fillId="10" borderId="0" xfId="0" applyNumberFormat="1" applyFont="1" applyFill="1" applyBorder="1"/>
    <xf numFmtId="175" fontId="68" fillId="0" borderId="0" xfId="0" applyNumberFormat="1" applyFont="1" applyBorder="1"/>
    <xf numFmtId="175" fontId="68" fillId="0" borderId="1" xfId="0" applyNumberFormat="1" applyFont="1" applyBorder="1"/>
    <xf numFmtId="0" fontId="69" fillId="0" borderId="0" xfId="0" applyFont="1" applyAlignment="1">
      <alignment vertical="center"/>
    </xf>
    <xf numFmtId="0" fontId="73" fillId="11" borderId="2" xfId="0" applyFont="1" applyFill="1" applyBorder="1" applyAlignment="1">
      <alignment horizontal="center" vertical="center" wrapText="1"/>
    </xf>
    <xf numFmtId="0" fontId="74" fillId="11" borderId="2" xfId="0" applyFont="1" applyFill="1" applyBorder="1" applyAlignment="1">
      <alignment horizontal="center" vertical="center" wrapText="1"/>
    </xf>
    <xf numFmtId="0" fontId="68" fillId="12" borderId="17" xfId="0" applyFont="1" applyFill="1" applyBorder="1"/>
    <xf numFmtId="0" fontId="68" fillId="12" borderId="18" xfId="0" applyFont="1" applyFill="1" applyBorder="1"/>
    <xf numFmtId="0" fontId="68" fillId="12" borderId="19" xfId="0" applyFont="1" applyFill="1" applyBorder="1"/>
    <xf numFmtId="0" fontId="68" fillId="12" borderId="6" xfId="0" applyFont="1" applyFill="1" applyBorder="1"/>
    <xf numFmtId="0" fontId="68" fillId="12" borderId="0" xfId="0" applyFont="1" applyFill="1" applyBorder="1"/>
    <xf numFmtId="0" fontId="68" fillId="12" borderId="7" xfId="0" applyFont="1" applyFill="1" applyBorder="1"/>
    <xf numFmtId="177" fontId="68" fillId="12" borderId="6" xfId="0" applyNumberFormat="1" applyFont="1" applyFill="1" applyBorder="1"/>
    <xf numFmtId="177" fontId="72" fillId="12" borderId="6" xfId="0" applyNumberFormat="1" applyFont="1" applyFill="1" applyBorder="1"/>
    <xf numFmtId="177" fontId="68" fillId="12" borderId="0" xfId="0" applyNumberFormat="1" applyFont="1" applyFill="1" applyBorder="1"/>
    <xf numFmtId="177" fontId="68" fillId="12" borderId="7" xfId="0" applyNumberFormat="1" applyFont="1" applyFill="1" applyBorder="1"/>
    <xf numFmtId="0" fontId="0" fillId="12" borderId="6" xfId="0" applyFill="1" applyBorder="1"/>
    <xf numFmtId="177" fontId="68" fillId="12" borderId="1" xfId="0" applyNumberFormat="1" applyFont="1" applyFill="1" applyBorder="1"/>
    <xf numFmtId="177" fontId="68" fillId="12" borderId="9" xfId="0" applyNumberFormat="1" applyFont="1" applyFill="1" applyBorder="1"/>
    <xf numFmtId="177" fontId="68" fillId="0" borderId="0" xfId="0" applyNumberFormat="1" applyFont="1" applyFill="1" applyBorder="1"/>
    <xf numFmtId="177" fontId="68" fillId="0" borderId="0" xfId="0" applyNumberFormat="1" applyFont="1" applyFill="1"/>
    <xf numFmtId="0" fontId="0" fillId="0" borderId="0" xfId="0" applyFill="1"/>
    <xf numFmtId="0" fontId="69" fillId="0" borderId="0" xfId="0" applyFont="1" applyFill="1" applyAlignment="1">
      <alignment vertical="center"/>
    </xf>
    <xf numFmtId="0" fontId="68" fillId="0" borderId="0" xfId="0" applyFont="1" applyFill="1"/>
    <xf numFmtId="0" fontId="0" fillId="0" borderId="0" xfId="0" applyFill="1" applyBorder="1"/>
    <xf numFmtId="0" fontId="68" fillId="0" borderId="0" xfId="0" applyFont="1" applyFill="1" applyBorder="1"/>
    <xf numFmtId="177" fontId="72" fillId="0" borderId="0" xfId="0" applyNumberFormat="1" applyFont="1" applyFill="1" applyBorder="1"/>
    <xf numFmtId="0" fontId="68" fillId="12" borderId="8" xfId="0" applyFont="1" applyFill="1" applyBorder="1"/>
    <xf numFmtId="0" fontId="69" fillId="13" borderId="17" xfId="0" applyFont="1" applyFill="1" applyBorder="1" applyAlignment="1">
      <alignment vertical="center"/>
    </xf>
    <xf numFmtId="0" fontId="69" fillId="13" borderId="18" xfId="0" applyFont="1" applyFill="1" applyBorder="1" applyAlignment="1">
      <alignment vertical="center"/>
    </xf>
    <xf numFmtId="0" fontId="69" fillId="13" borderId="19" xfId="0" applyFont="1" applyFill="1" applyBorder="1" applyAlignment="1">
      <alignment vertical="center"/>
    </xf>
    <xf numFmtId="0" fontId="68" fillId="13" borderId="6" xfId="0" applyFont="1" applyFill="1" applyBorder="1"/>
    <xf numFmtId="0" fontId="68" fillId="13" borderId="0" xfId="0" applyFont="1" applyFill="1" applyBorder="1"/>
    <xf numFmtId="49" fontId="70" fillId="13" borderId="0" xfId="0" applyNumberFormat="1" applyFont="1" applyFill="1" applyBorder="1" applyAlignment="1">
      <alignment vertical="center"/>
    </xf>
    <xf numFmtId="0" fontId="69" fillId="13" borderId="0" xfId="0" applyFont="1" applyFill="1" applyBorder="1" applyAlignment="1">
      <alignment vertical="center"/>
    </xf>
    <xf numFmtId="0" fontId="69" fillId="13" borderId="7" xfId="0" applyFont="1" applyFill="1" applyBorder="1" applyAlignment="1">
      <alignment vertical="center"/>
    </xf>
    <xf numFmtId="49" fontId="68" fillId="13" borderId="0" xfId="0" applyNumberFormat="1" applyFont="1" applyFill="1" applyBorder="1"/>
    <xf numFmtId="0" fontId="68" fillId="13" borderId="8" xfId="0" applyFont="1" applyFill="1" applyBorder="1"/>
    <xf numFmtId="49" fontId="68" fillId="13" borderId="1" xfId="0" applyNumberFormat="1" applyFont="1" applyFill="1" applyBorder="1"/>
    <xf numFmtId="49" fontId="70" fillId="13" borderId="1" xfId="0" applyNumberFormat="1" applyFont="1" applyFill="1" applyBorder="1" applyAlignment="1">
      <alignment vertical="center"/>
    </xf>
    <xf numFmtId="0" fontId="69" fillId="13" borderId="1" xfId="0" applyFont="1" applyFill="1" applyBorder="1" applyAlignment="1">
      <alignment vertical="center"/>
    </xf>
    <xf numFmtId="0" fontId="69" fillId="13" borderId="9" xfId="0" applyFont="1" applyFill="1" applyBorder="1" applyAlignment="1">
      <alignment vertical="center"/>
    </xf>
    <xf numFmtId="0" fontId="68" fillId="9" borderId="18" xfId="0" applyFont="1" applyFill="1" applyBorder="1" applyAlignment="1">
      <alignment horizontal="center" vertical="center"/>
    </xf>
    <xf numFmtId="0" fontId="68" fillId="9" borderId="18" xfId="0" applyFont="1" applyFill="1" applyBorder="1" applyAlignment="1">
      <alignment horizontal="center" vertical="center" wrapText="1"/>
    </xf>
    <xf numFmtId="0" fontId="68" fillId="9" borderId="19" xfId="0" applyFont="1" applyFill="1" applyBorder="1" applyAlignment="1">
      <alignment horizontal="center" vertical="center" wrapText="1"/>
    </xf>
    <xf numFmtId="0" fontId="68" fillId="9" borderId="18" xfId="0" applyFont="1" applyFill="1" applyBorder="1" applyAlignment="1">
      <alignment vertical="center"/>
    </xf>
    <xf numFmtId="175" fontId="74" fillId="10" borderId="0" xfId="0" applyNumberFormat="1" applyFont="1" applyFill="1" applyBorder="1"/>
    <xf numFmtId="175" fontId="74" fillId="0" borderId="1" xfId="0" applyNumberFormat="1" applyFont="1" applyBorder="1"/>
    <xf numFmtId="0" fontId="75" fillId="11" borderId="2" xfId="0" applyFont="1" applyFill="1" applyBorder="1" applyAlignment="1">
      <alignment horizontal="center" vertical="center" wrapText="1"/>
    </xf>
    <xf numFmtId="179" fontId="34" fillId="0" borderId="2" xfId="0" applyNumberFormat="1" applyFont="1" applyFill="1" applyBorder="1" applyAlignment="1" applyProtection="1">
      <alignment horizontal="center" vertical="top"/>
    </xf>
    <xf numFmtId="180" fontId="34" fillId="0" borderId="2" xfId="0" applyNumberFormat="1" applyFont="1" applyFill="1" applyBorder="1" applyAlignment="1" applyProtection="1">
      <alignment horizontal="center" vertical="top"/>
    </xf>
    <xf numFmtId="0" fontId="15" fillId="15" borderId="21" xfId="0" applyFont="1" applyFill="1" applyBorder="1" applyAlignment="1" applyProtection="1">
      <alignment horizontal="center" vertical="top"/>
    </xf>
    <xf numFmtId="0" fontId="15" fillId="15" borderId="21" xfId="0" applyFont="1" applyFill="1" applyBorder="1" applyAlignment="1" applyProtection="1">
      <alignment horizontal="center" vertical="center"/>
    </xf>
    <xf numFmtId="0" fontId="68" fillId="0" borderId="1" xfId="0" applyFont="1" applyBorder="1" applyAlignment="1">
      <alignment wrapText="1"/>
    </xf>
    <xf numFmtId="0" fontId="68" fillId="0" borderId="0" xfId="0" applyFont="1" applyBorder="1" applyAlignment="1">
      <alignment wrapText="1"/>
    </xf>
    <xf numFmtId="0" fontId="68" fillId="0" borderId="0" xfId="0" applyFont="1" applyBorder="1" applyAlignment="1">
      <alignment horizontal="left" wrapText="1"/>
    </xf>
    <xf numFmtId="0" fontId="15" fillId="15" borderId="0" xfId="0" applyFont="1" applyFill="1" applyBorder="1" applyAlignment="1" applyProtection="1">
      <alignment vertical="top"/>
    </xf>
    <xf numFmtId="0" fontId="15" fillId="15" borderId="2" xfId="0" applyFont="1" applyFill="1" applyBorder="1" applyAlignment="1" applyProtection="1">
      <alignment horizontal="center" vertical="top"/>
    </xf>
    <xf numFmtId="0" fontId="15" fillId="15" borderId="6" xfId="0" applyFont="1" applyFill="1" applyBorder="1" applyAlignment="1" applyProtection="1">
      <alignment vertical="top"/>
    </xf>
    <xf numFmtId="0" fontId="15" fillId="15" borderId="20" xfId="0" applyFont="1" applyFill="1" applyBorder="1" applyAlignment="1" applyProtection="1">
      <alignment vertical="top"/>
    </xf>
    <xf numFmtId="0" fontId="15" fillId="15" borderId="24" xfId="0" applyFont="1" applyFill="1" applyBorder="1" applyAlignment="1" applyProtection="1">
      <alignment vertical="top"/>
    </xf>
    <xf numFmtId="164" fontId="5" fillId="0" borderId="0" xfId="0" applyNumberFormat="1" applyFont="1" applyFill="1" applyBorder="1" applyAlignment="1" applyProtection="1">
      <alignment horizontal="left" vertical="top" wrapText="1"/>
    </xf>
    <xf numFmtId="177" fontId="53" fillId="0" borderId="0" xfId="0" applyNumberFormat="1" applyFont="1" applyAlignment="1" applyProtection="1">
      <alignment vertical="top"/>
    </xf>
    <xf numFmtId="175" fontId="53" fillId="0" borderId="0" xfId="0" applyNumberFormat="1" applyFont="1" applyAlignment="1" applyProtection="1">
      <alignment vertical="top"/>
    </xf>
    <xf numFmtId="168" fontId="16" fillId="0" borderId="0" xfId="0" applyNumberFormat="1" applyFont="1" applyFill="1" applyBorder="1" applyAlignment="1" applyProtection="1">
      <alignment horizontal="center" vertical="top"/>
    </xf>
    <xf numFmtId="168" fontId="15" fillId="0" borderId="0" xfId="0" applyNumberFormat="1" applyFont="1" applyFill="1" applyBorder="1" applyAlignment="1" applyProtection="1">
      <alignment vertical="top"/>
    </xf>
    <xf numFmtId="0" fontId="15" fillId="0" borderId="0" xfId="0" applyFont="1" applyFill="1" applyBorder="1" applyAlignment="1" applyProtection="1">
      <alignment horizontal="center" vertical="top"/>
    </xf>
    <xf numFmtId="164" fontId="4" fillId="0" borderId="0" xfId="0" applyNumberFormat="1" applyFont="1" applyFill="1" applyBorder="1" applyAlignment="1" applyProtection="1">
      <alignment vertical="top"/>
    </xf>
    <xf numFmtId="0" fontId="77" fillId="0" borderId="0" xfId="0" applyFont="1" applyFill="1" applyBorder="1" applyAlignment="1" applyProtection="1">
      <alignment horizontal="center" vertical="center" wrapText="1"/>
    </xf>
    <xf numFmtId="164" fontId="4" fillId="15" borderId="18" xfId="0" applyNumberFormat="1" applyFont="1" applyFill="1" applyBorder="1" applyAlignment="1" applyProtection="1">
      <alignment vertical="top"/>
    </xf>
    <xf numFmtId="0" fontId="15" fillId="15" borderId="20" xfId="0" applyFont="1" applyFill="1" applyBorder="1" applyAlignment="1" applyProtection="1">
      <alignment horizontal="center" vertical="top"/>
    </xf>
    <xf numFmtId="0" fontId="45" fillId="0" borderId="2" xfId="0" applyFont="1" applyBorder="1" applyAlignment="1" applyProtection="1">
      <alignment horizontal="right" vertical="top"/>
    </xf>
    <xf numFmtId="0" fontId="45" fillId="0" borderId="2" xfId="0" applyFont="1" applyBorder="1" applyAlignment="1" applyProtection="1">
      <alignment horizontal="right" vertical="center"/>
    </xf>
    <xf numFmtId="0" fontId="45" fillId="0" borderId="20" xfId="0" applyFont="1" applyBorder="1" applyAlignment="1" applyProtection="1">
      <alignment horizontal="right" vertical="top"/>
    </xf>
    <xf numFmtId="0" fontId="45" fillId="0" borderId="23" xfId="0" applyFont="1" applyBorder="1" applyAlignment="1" applyProtection="1">
      <alignment horizontal="right" vertical="top"/>
    </xf>
    <xf numFmtId="164" fontId="8" fillId="0" borderId="16" xfId="0" applyNumberFormat="1" applyFont="1" applyFill="1" applyBorder="1" applyAlignment="1" applyProtection="1">
      <alignment horizontal="left" vertical="center"/>
    </xf>
    <xf numFmtId="164" fontId="8" fillId="0" borderId="22" xfId="0" applyNumberFormat="1" applyFont="1" applyFill="1" applyBorder="1" applyAlignment="1" applyProtection="1">
      <alignment horizontal="left" vertical="center"/>
    </xf>
    <xf numFmtId="0" fontId="4" fillId="2" borderId="16" xfId="0" applyNumberFormat="1" applyFont="1" applyFill="1" applyBorder="1" applyAlignment="1" applyProtection="1">
      <alignment horizontal="center" vertical="center"/>
      <protection hidden="1"/>
    </xf>
    <xf numFmtId="0" fontId="4" fillId="2" borderId="22" xfId="0" applyNumberFormat="1"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top"/>
    </xf>
    <xf numFmtId="0" fontId="3" fillId="0" borderId="24" xfId="0" applyFont="1" applyFill="1" applyBorder="1" applyAlignment="1" applyProtection="1">
      <alignment horizontal="left" vertical="top"/>
    </xf>
    <xf numFmtId="0" fontId="3" fillId="0" borderId="23"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2" xfId="0" applyFont="1" applyFill="1" applyBorder="1" applyAlignment="1" applyProtection="1">
      <alignment horizontal="left" vertical="center"/>
    </xf>
    <xf numFmtId="0" fontId="40" fillId="0" borderId="0" xfId="1" quotePrefix="1" applyFont="1" applyAlignment="1" applyProtection="1">
      <alignment horizontal="left"/>
    </xf>
    <xf numFmtId="49" fontId="3" fillId="0" borderId="20" xfId="0" applyNumberFormat="1" applyFont="1" applyFill="1" applyBorder="1" applyAlignment="1" applyProtection="1">
      <alignment horizontal="left" vertical="top"/>
    </xf>
    <xf numFmtId="49" fontId="3" fillId="0" borderId="24" xfId="0" applyNumberFormat="1" applyFont="1" applyFill="1" applyBorder="1" applyAlignment="1" applyProtection="1">
      <alignment horizontal="left" vertical="top"/>
    </xf>
    <xf numFmtId="49" fontId="3" fillId="0" borderId="23" xfId="0" applyNumberFormat="1" applyFont="1" applyFill="1" applyBorder="1" applyAlignment="1" applyProtection="1">
      <alignment horizontal="left" vertical="top"/>
    </xf>
    <xf numFmtId="164" fontId="30" fillId="0" borderId="0" xfId="0" applyNumberFormat="1" applyFont="1" applyFill="1" applyBorder="1" applyAlignment="1" applyProtection="1">
      <alignment horizontal="left" vertical="top"/>
    </xf>
    <xf numFmtId="0" fontId="12" fillId="6" borderId="17" xfId="0" applyFont="1" applyFill="1" applyBorder="1" applyAlignment="1" applyProtection="1">
      <alignment horizontal="center" vertical="top"/>
    </xf>
    <xf numFmtId="0" fontId="12" fillId="6" borderId="19" xfId="0" applyFont="1" applyFill="1" applyBorder="1" applyAlignment="1" applyProtection="1">
      <alignment horizontal="center" vertical="top"/>
    </xf>
    <xf numFmtId="0" fontId="14" fillId="6" borderId="6" xfId="0" applyFont="1" applyFill="1" applyBorder="1" applyAlignment="1" applyProtection="1">
      <alignment horizontal="center" vertical="top"/>
    </xf>
    <xf numFmtId="0" fontId="14" fillId="6" borderId="7" xfId="0" applyFont="1" applyFill="1" applyBorder="1" applyAlignment="1" applyProtection="1">
      <alignment horizontal="center" vertical="top"/>
    </xf>
    <xf numFmtId="164" fontId="40" fillId="0" borderId="0" xfId="1" quotePrefix="1" applyNumberFormat="1" applyFont="1" applyFill="1" applyBorder="1" applyAlignment="1" applyProtection="1">
      <alignment horizontal="left" vertical="top"/>
    </xf>
    <xf numFmtId="0" fontId="40" fillId="0" borderId="0" xfId="1" quotePrefix="1" applyFont="1" applyAlignment="1" applyProtection="1"/>
    <xf numFmtId="164" fontId="30" fillId="0" borderId="0" xfId="0" applyNumberFormat="1" applyFont="1" applyFill="1" applyBorder="1" applyAlignment="1" applyProtection="1">
      <alignment horizontal="left" vertical="top" wrapText="1"/>
    </xf>
    <xf numFmtId="0" fontId="32" fillId="0" borderId="0" xfId="0" applyFont="1" applyBorder="1" applyAlignment="1" applyProtection="1">
      <alignment horizontal="left" vertical="top"/>
    </xf>
    <xf numFmtId="49" fontId="22" fillId="6" borderId="24" xfId="0" quotePrefix="1" applyNumberFormat="1" applyFont="1" applyFill="1" applyBorder="1" applyAlignment="1" applyProtection="1">
      <alignment horizontal="left" vertical="top"/>
      <protection locked="0"/>
    </xf>
    <xf numFmtId="49" fontId="22" fillId="6" borderId="24" xfId="0" applyNumberFormat="1" applyFont="1" applyFill="1" applyBorder="1" applyAlignment="1" applyProtection="1">
      <alignment horizontal="left" vertical="top"/>
      <protection locked="0"/>
    </xf>
    <xf numFmtId="49" fontId="22" fillId="6" borderId="25" xfId="0" applyNumberFormat="1" applyFont="1" applyFill="1" applyBorder="1" applyAlignment="1" applyProtection="1">
      <alignment horizontal="left" vertical="top"/>
      <protection locked="0"/>
    </xf>
    <xf numFmtId="0" fontId="40" fillId="0" borderId="0" xfId="1" applyFont="1" applyAlignment="1" applyProtection="1">
      <alignment horizontal="left" vertical="top"/>
    </xf>
    <xf numFmtId="0" fontId="22" fillId="0" borderId="26" xfId="0" quotePrefix="1" applyFont="1" applyBorder="1" applyAlignment="1" applyProtection="1">
      <alignment vertical="top" wrapText="1"/>
      <protection locked="0"/>
    </xf>
    <xf numFmtId="0" fontId="22" fillId="0" borderId="27" xfId="0" applyFont="1" applyBorder="1" applyAlignment="1" applyProtection="1">
      <alignment vertical="top" wrapText="1"/>
      <protection locked="0"/>
    </xf>
    <xf numFmtId="0" fontId="22" fillId="0" borderId="28" xfId="0" applyFont="1" applyBorder="1" applyAlignment="1" applyProtection="1">
      <alignment vertical="top" wrapText="1"/>
      <protection locked="0"/>
    </xf>
    <xf numFmtId="0" fontId="22" fillId="0" borderId="29"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30" xfId="0" applyFont="1" applyBorder="1" applyAlignment="1" applyProtection="1">
      <alignment vertical="top" wrapText="1"/>
      <protection locked="0"/>
    </xf>
    <xf numFmtId="0" fontId="22" fillId="0" borderId="31"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32" xfId="0" applyFont="1" applyBorder="1" applyAlignment="1" applyProtection="1">
      <alignment vertical="top" wrapText="1"/>
      <protection locked="0"/>
    </xf>
    <xf numFmtId="164" fontId="25" fillId="0" borderId="0" xfId="0" applyNumberFormat="1" applyFont="1" applyBorder="1" applyAlignment="1" applyProtection="1">
      <alignment horizontal="center" vertical="top"/>
    </xf>
    <xf numFmtId="0" fontId="30" fillId="0" borderId="0" xfId="0" applyFont="1" applyBorder="1" applyAlignment="1" applyProtection="1">
      <alignment horizontal="left" vertical="top"/>
    </xf>
    <xf numFmtId="0" fontId="24" fillId="6" borderId="17" xfId="0" applyFont="1" applyFill="1" applyBorder="1" applyAlignment="1" applyProtection="1">
      <alignment horizontal="right" vertical="center"/>
    </xf>
    <xf numFmtId="0" fontId="24" fillId="6" borderId="18" xfId="0" applyFont="1" applyFill="1" applyBorder="1" applyAlignment="1" applyProtection="1">
      <alignment horizontal="right" vertical="center"/>
    </xf>
    <xf numFmtId="0" fontId="24" fillId="6" borderId="8" xfId="0" applyFont="1" applyFill="1" applyBorder="1" applyAlignment="1" applyProtection="1">
      <alignment horizontal="right" vertical="center"/>
    </xf>
    <xf numFmtId="0" fontId="24" fillId="6" borderId="1" xfId="0" applyFont="1" applyFill="1" applyBorder="1" applyAlignment="1" applyProtection="1">
      <alignment horizontal="right" vertical="center"/>
    </xf>
    <xf numFmtId="0" fontId="24" fillId="6" borderId="6" xfId="0" applyFont="1" applyFill="1" applyBorder="1" applyAlignment="1" applyProtection="1">
      <alignment horizontal="right" vertical="center"/>
    </xf>
    <xf numFmtId="0" fontId="24" fillId="6" borderId="0" xfId="0" applyFont="1" applyFill="1" applyBorder="1" applyAlignment="1" applyProtection="1">
      <alignment horizontal="right" vertical="center"/>
    </xf>
    <xf numFmtId="164" fontId="26" fillId="0" borderId="0" xfId="0" applyNumberFormat="1" applyFont="1" applyBorder="1" applyAlignment="1" applyProtection="1">
      <alignment horizontal="center" vertical="top"/>
    </xf>
    <xf numFmtId="0" fontId="20" fillId="6" borderId="24" xfId="0" applyFont="1" applyFill="1" applyBorder="1" applyAlignment="1" applyProtection="1">
      <alignment horizontal="left" vertical="top"/>
    </xf>
    <xf numFmtId="0" fontId="20" fillId="6" borderId="25" xfId="0" applyFont="1" applyFill="1" applyBorder="1" applyAlignment="1" applyProtection="1">
      <alignment horizontal="left" vertical="top"/>
    </xf>
    <xf numFmtId="164" fontId="24" fillId="6" borderId="6" xfId="0" applyNumberFormat="1" applyFont="1" applyFill="1" applyBorder="1" applyAlignment="1" applyProtection="1">
      <alignment horizontal="right" vertical="center"/>
    </xf>
    <xf numFmtId="164" fontId="24" fillId="6" borderId="0" xfId="0" applyNumberFormat="1" applyFont="1" applyFill="1" applyBorder="1" applyAlignment="1" applyProtection="1">
      <alignment horizontal="right" vertical="center"/>
    </xf>
    <xf numFmtId="164" fontId="42" fillId="2" borderId="20" xfId="0" applyNumberFormat="1" applyFont="1" applyFill="1" applyBorder="1" applyAlignment="1" applyProtection="1">
      <alignment vertical="center" wrapText="1"/>
    </xf>
    <xf numFmtId="164" fontId="42" fillId="2" borderId="24" xfId="0" applyNumberFormat="1" applyFont="1" applyFill="1" applyBorder="1" applyAlignment="1" applyProtection="1">
      <alignment vertical="center" wrapText="1"/>
    </xf>
    <xf numFmtId="164" fontId="42" fillId="2" borderId="23" xfId="0" applyNumberFormat="1" applyFont="1" applyFill="1" applyBorder="1" applyAlignment="1" applyProtection="1">
      <alignment vertical="center" wrapText="1"/>
    </xf>
    <xf numFmtId="164" fontId="12" fillId="5" borderId="16" xfId="0" applyNumberFormat="1" applyFont="1" applyFill="1" applyBorder="1" applyAlignment="1" applyProtection="1">
      <alignment horizontal="center" vertical="center" wrapText="1"/>
    </xf>
    <xf numFmtId="164" fontId="12" fillId="5" borderId="22" xfId="0" applyNumberFormat="1" applyFont="1" applyFill="1" applyBorder="1" applyAlignment="1" applyProtection="1">
      <alignment horizontal="center" vertical="center" wrapText="1"/>
    </xf>
    <xf numFmtId="164" fontId="14" fillId="5" borderId="16" xfId="0" applyNumberFormat="1" applyFont="1" applyFill="1" applyBorder="1" applyAlignment="1" applyProtection="1">
      <alignment horizontal="center" vertical="center" wrapText="1"/>
    </xf>
    <xf numFmtId="164" fontId="14" fillId="5" borderId="22" xfId="0" applyNumberFormat="1" applyFont="1" applyFill="1" applyBorder="1" applyAlignment="1" applyProtection="1">
      <alignment horizontal="center" vertical="center" wrapText="1"/>
    </xf>
    <xf numFmtId="49" fontId="3" fillId="0" borderId="17" xfId="0" applyNumberFormat="1" applyFont="1" applyBorder="1" applyAlignment="1" applyProtection="1">
      <alignment horizontal="center" vertical="top"/>
    </xf>
    <xf numFmtId="49" fontId="3" fillId="0" borderId="18" xfId="0" applyNumberFormat="1" applyFont="1" applyBorder="1" applyAlignment="1" applyProtection="1">
      <alignment horizontal="center" vertical="top"/>
    </xf>
    <xf numFmtId="49" fontId="3" fillId="0" borderId="19" xfId="0" applyNumberFormat="1" applyFont="1" applyBorder="1" applyAlignment="1" applyProtection="1">
      <alignment horizontal="center" vertical="top"/>
    </xf>
    <xf numFmtId="49" fontId="3" fillId="0" borderId="6" xfId="0" applyNumberFormat="1" applyFont="1" applyBorder="1" applyAlignment="1" applyProtection="1">
      <alignment horizontal="center" vertical="top"/>
    </xf>
    <xf numFmtId="49" fontId="3" fillId="0" borderId="0" xfId="0" applyNumberFormat="1" applyFont="1" applyBorder="1" applyAlignment="1" applyProtection="1">
      <alignment horizontal="center" vertical="top"/>
    </xf>
    <xf numFmtId="49" fontId="3" fillId="0" borderId="7" xfId="0" applyNumberFormat="1" applyFont="1" applyBorder="1" applyAlignment="1" applyProtection="1">
      <alignment horizontal="center" vertical="top"/>
    </xf>
    <xf numFmtId="49" fontId="3" fillId="0" borderId="8" xfId="0" applyNumberFormat="1" applyFont="1" applyBorder="1" applyAlignment="1" applyProtection="1">
      <alignment horizontal="center" vertical="top"/>
    </xf>
    <xf numFmtId="49" fontId="3" fillId="0" borderId="1" xfId="0" applyNumberFormat="1" applyFont="1" applyBorder="1" applyAlignment="1" applyProtection="1">
      <alignment horizontal="center" vertical="top"/>
    </xf>
    <xf numFmtId="49" fontId="3" fillId="0" borderId="9" xfId="0" applyNumberFormat="1" applyFont="1" applyBorder="1" applyAlignment="1" applyProtection="1">
      <alignment horizontal="center" vertical="top"/>
    </xf>
    <xf numFmtId="164" fontId="14" fillId="0" borderId="1" xfId="0" applyNumberFormat="1" applyFont="1" applyBorder="1" applyAlignment="1" applyProtection="1">
      <alignment horizontal="center" vertical="top"/>
    </xf>
    <xf numFmtId="1" fontId="50" fillId="0" borderId="2" xfId="0" applyNumberFormat="1" applyFont="1" applyFill="1" applyBorder="1" applyAlignment="1" applyProtection="1">
      <alignment horizontal="center" vertical="center"/>
    </xf>
    <xf numFmtId="10" fontId="34" fillId="0" borderId="16" xfId="0" applyNumberFormat="1" applyFont="1" applyFill="1" applyBorder="1" applyAlignment="1" applyProtection="1">
      <alignment horizontal="center" vertical="center"/>
    </xf>
    <xf numFmtId="10" fontId="34" fillId="0" borderId="22" xfId="0" applyNumberFormat="1" applyFont="1" applyFill="1" applyBorder="1" applyAlignment="1" applyProtection="1">
      <alignment horizontal="center" vertical="center"/>
    </xf>
    <xf numFmtId="0" fontId="34" fillId="0" borderId="16" xfId="0" applyFont="1" applyBorder="1" applyAlignment="1" applyProtection="1">
      <alignment horizontal="center" vertical="center"/>
    </xf>
    <xf numFmtId="0" fontId="34" fillId="0" borderId="22" xfId="0" applyFont="1" applyBorder="1" applyAlignment="1" applyProtection="1">
      <alignment horizontal="center" vertical="center"/>
    </xf>
    <xf numFmtId="2" fontId="65" fillId="0" borderId="2" xfId="0" applyNumberFormat="1" applyFont="1" applyFill="1" applyBorder="1" applyAlignment="1" applyProtection="1">
      <alignment horizontal="center" vertical="center"/>
      <protection locked="0"/>
    </xf>
    <xf numFmtId="179" fontId="65" fillId="0" borderId="2" xfId="0" applyNumberFormat="1" applyFont="1" applyFill="1" applyBorder="1" applyAlignment="1" applyProtection="1">
      <alignment horizontal="center" vertical="center"/>
      <protection hidden="1"/>
    </xf>
    <xf numFmtId="0" fontId="34" fillId="0" borderId="2" xfId="0" applyNumberFormat="1" applyFont="1" applyFill="1" applyBorder="1" applyAlignment="1" applyProtection="1">
      <alignment horizontal="center" vertical="center"/>
      <protection hidden="1"/>
    </xf>
    <xf numFmtId="0" fontId="34" fillId="0" borderId="2" xfId="0" applyFont="1" applyFill="1" applyBorder="1"/>
    <xf numFmtId="0" fontId="50" fillId="0" borderId="2" xfId="0" applyNumberFormat="1" applyFont="1" applyFill="1" applyBorder="1" applyAlignment="1" applyProtection="1">
      <alignment horizontal="center" vertical="center"/>
    </xf>
    <xf numFmtId="0" fontId="55" fillId="6" borderId="17" xfId="0" applyFont="1" applyFill="1" applyBorder="1" applyAlignment="1" applyProtection="1">
      <alignment horizontal="center" vertical="top"/>
    </xf>
    <xf numFmtId="0" fontId="55" fillId="6" borderId="19" xfId="0" applyFont="1" applyFill="1" applyBorder="1" applyAlignment="1" applyProtection="1">
      <alignment horizontal="center" vertical="top"/>
    </xf>
    <xf numFmtId="0" fontId="55" fillId="6" borderId="6" xfId="0" applyFont="1" applyFill="1" applyBorder="1" applyAlignment="1" applyProtection="1">
      <alignment horizontal="center" vertical="top"/>
    </xf>
    <xf numFmtId="0" fontId="55" fillId="6" borderId="7" xfId="0" applyFont="1" applyFill="1" applyBorder="1" applyAlignment="1" applyProtection="1">
      <alignment horizontal="center" vertical="top"/>
    </xf>
    <xf numFmtId="0" fontId="15" fillId="15" borderId="17" xfId="0" applyFont="1" applyFill="1" applyBorder="1" applyAlignment="1" applyProtection="1">
      <alignment horizontal="left" vertical="top" wrapText="1"/>
    </xf>
    <xf numFmtId="0" fontId="15" fillId="15" borderId="18" xfId="0" applyFont="1" applyFill="1" applyBorder="1" applyAlignment="1" applyProtection="1">
      <alignment horizontal="left" vertical="top" wrapText="1"/>
    </xf>
    <xf numFmtId="0" fontId="15" fillId="15" borderId="8" xfId="0" applyFont="1" applyFill="1" applyBorder="1" applyAlignment="1" applyProtection="1">
      <alignment horizontal="left" vertical="top" wrapText="1"/>
    </xf>
    <xf numFmtId="0" fontId="15" fillId="15" borderId="1" xfId="0" applyFont="1" applyFill="1" applyBorder="1" applyAlignment="1" applyProtection="1">
      <alignment horizontal="left" vertical="top" wrapText="1"/>
    </xf>
    <xf numFmtId="0" fontId="15" fillId="15" borderId="20" xfId="0" applyFont="1" applyFill="1" applyBorder="1" applyAlignment="1" applyProtection="1">
      <alignment horizontal="left" vertical="top"/>
    </xf>
    <xf numFmtId="0" fontId="15" fillId="15" borderId="24" xfId="0" applyFont="1" applyFill="1" applyBorder="1" applyAlignment="1" applyProtection="1">
      <alignment horizontal="left" vertical="top"/>
    </xf>
    <xf numFmtId="179" fontId="34" fillId="0" borderId="2" xfId="0" applyNumberFormat="1" applyFont="1" applyFill="1" applyBorder="1" applyAlignment="1" applyProtection="1">
      <alignment horizontal="center" vertical="center"/>
    </xf>
    <xf numFmtId="164" fontId="67" fillId="5" borderId="2" xfId="0" applyNumberFormat="1" applyFont="1" applyFill="1" applyBorder="1" applyAlignment="1" applyProtection="1">
      <alignment horizontal="center" vertical="center" wrapText="1"/>
    </xf>
    <xf numFmtId="164" fontId="67" fillId="5" borderId="16" xfId="0" applyNumberFormat="1" applyFont="1" applyFill="1" applyBorder="1" applyAlignment="1" applyProtection="1">
      <alignment horizontal="center" vertical="center" wrapText="1"/>
    </xf>
    <xf numFmtId="164" fontId="67" fillId="5" borderId="22" xfId="0" applyNumberFormat="1" applyFont="1" applyFill="1" applyBorder="1" applyAlignment="1" applyProtection="1">
      <alignment horizontal="center" vertical="center" wrapText="1"/>
    </xf>
    <xf numFmtId="0" fontId="46" fillId="0" borderId="33" xfId="0" applyFont="1" applyBorder="1" applyAlignment="1" applyProtection="1">
      <alignment horizontal="right" vertical="top"/>
    </xf>
    <xf numFmtId="0" fontId="46" fillId="0" borderId="23" xfId="0" applyFont="1" applyBorder="1" applyAlignment="1" applyProtection="1">
      <alignment horizontal="right" vertical="top"/>
    </xf>
    <xf numFmtId="0" fontId="66" fillId="6" borderId="6" xfId="0" applyFont="1" applyFill="1" applyBorder="1" applyAlignment="1" applyProtection="1">
      <alignment horizontal="right" vertical="center"/>
    </xf>
    <xf numFmtId="0" fontId="66" fillId="6" borderId="0" xfId="0" applyFont="1" applyFill="1" applyBorder="1" applyAlignment="1" applyProtection="1">
      <alignment horizontal="right" vertical="center"/>
    </xf>
    <xf numFmtId="49" fontId="4" fillId="0" borderId="20" xfId="0" applyNumberFormat="1" applyFont="1" applyFill="1" applyBorder="1" applyAlignment="1" applyProtection="1">
      <alignment horizontal="left" vertical="top"/>
    </xf>
    <xf numFmtId="49" fontId="4" fillId="0" borderId="24" xfId="0" applyNumberFormat="1" applyFont="1" applyFill="1" applyBorder="1" applyAlignment="1" applyProtection="1">
      <alignment horizontal="left" vertical="top"/>
    </xf>
    <xf numFmtId="49" fontId="4" fillId="0" borderId="25" xfId="0" applyNumberFormat="1" applyFont="1" applyFill="1" applyBorder="1" applyAlignment="1" applyProtection="1">
      <alignment horizontal="left" vertical="top"/>
    </xf>
    <xf numFmtId="0" fontId="56" fillId="0" borderId="36" xfId="0" applyFont="1" applyFill="1" applyBorder="1" applyAlignment="1" applyProtection="1">
      <alignment horizontal="left" vertical="top"/>
    </xf>
    <xf numFmtId="0" fontId="56" fillId="0" borderId="37" xfId="0" applyFont="1" applyFill="1" applyBorder="1" applyAlignment="1" applyProtection="1">
      <alignment horizontal="left" vertical="top"/>
    </xf>
    <xf numFmtId="0" fontId="56" fillId="0" borderId="38" xfId="0" applyFont="1" applyFill="1" applyBorder="1" applyAlignment="1" applyProtection="1">
      <alignment horizontal="left" vertical="top"/>
    </xf>
    <xf numFmtId="49" fontId="4" fillId="0" borderId="39" xfId="0" applyNumberFormat="1" applyFont="1" applyFill="1" applyBorder="1" applyAlignment="1" applyProtection="1">
      <alignment horizontal="left" vertical="top"/>
    </xf>
    <xf numFmtId="49" fontId="4" fillId="0" borderId="40" xfId="0" applyNumberFormat="1" applyFont="1" applyFill="1" applyBorder="1" applyAlignment="1" applyProtection="1">
      <alignment horizontal="left" vertical="top"/>
    </xf>
    <xf numFmtId="49" fontId="4" fillId="0" borderId="41" xfId="0" applyNumberFormat="1" applyFont="1" applyFill="1" applyBorder="1" applyAlignment="1" applyProtection="1">
      <alignment horizontal="left" vertical="top"/>
    </xf>
    <xf numFmtId="0" fontId="46" fillId="0" borderId="34" xfId="0" applyFont="1" applyBorder="1" applyAlignment="1" applyProtection="1">
      <alignment horizontal="right" vertical="top"/>
    </xf>
    <xf numFmtId="0" fontId="46" fillId="0" borderId="35" xfId="0" applyFont="1" applyBorder="1" applyAlignment="1" applyProtection="1">
      <alignment horizontal="right" vertical="top"/>
    </xf>
    <xf numFmtId="0" fontId="46" fillId="0" borderId="42" xfId="0" applyFont="1" applyBorder="1" applyAlignment="1" applyProtection="1">
      <alignment horizontal="right" vertical="top"/>
    </xf>
    <xf numFmtId="0" fontId="46" fillId="0" borderId="43" xfId="0" applyFont="1" applyBorder="1" applyAlignment="1" applyProtection="1">
      <alignment horizontal="right" vertical="top"/>
    </xf>
    <xf numFmtId="164" fontId="4" fillId="15" borderId="17" xfId="0" applyNumberFormat="1" applyFont="1" applyFill="1" applyBorder="1" applyAlignment="1" applyProtection="1">
      <alignment horizontal="center" vertical="top"/>
    </xf>
    <xf numFmtId="164" fontId="4" fillId="15" borderId="18" xfId="0" applyNumberFormat="1" applyFont="1" applyFill="1" applyBorder="1" applyAlignment="1" applyProtection="1">
      <alignment horizontal="center" vertical="top"/>
    </xf>
    <xf numFmtId="0" fontId="15" fillId="15" borderId="16" xfId="0" applyFont="1" applyFill="1" applyBorder="1" applyAlignment="1" applyProtection="1">
      <alignment horizontal="center" vertical="center"/>
    </xf>
    <xf numFmtId="0" fontId="15" fillId="15" borderId="22" xfId="0" applyFont="1" applyFill="1" applyBorder="1" applyAlignment="1" applyProtection="1">
      <alignment horizontal="center" vertical="center"/>
    </xf>
    <xf numFmtId="0" fontId="66" fillId="6" borderId="17" xfId="0" applyFont="1" applyFill="1" applyBorder="1" applyAlignment="1" applyProtection="1">
      <alignment horizontal="right" vertical="center"/>
    </xf>
    <xf numFmtId="0" fontId="66" fillId="6" borderId="18" xfId="0" applyFont="1" applyFill="1" applyBorder="1" applyAlignment="1" applyProtection="1">
      <alignment horizontal="right" vertical="center"/>
    </xf>
    <xf numFmtId="164" fontId="4" fillId="14" borderId="0" xfId="0" applyNumberFormat="1" applyFont="1" applyFill="1" applyBorder="1" applyAlignment="1" applyProtection="1">
      <alignment horizontal="center" vertical="top"/>
    </xf>
    <xf numFmtId="0" fontId="66" fillId="6" borderId="8" xfId="0" applyFont="1" applyFill="1" applyBorder="1" applyAlignment="1" applyProtection="1">
      <alignment horizontal="right" vertical="center"/>
    </xf>
    <xf numFmtId="0" fontId="66" fillId="6" borderId="1" xfId="0" applyFont="1" applyFill="1" applyBorder="1" applyAlignment="1" applyProtection="1">
      <alignment horizontal="right" vertical="center"/>
    </xf>
    <xf numFmtId="164" fontId="66" fillId="6" borderId="6" xfId="0" applyNumberFormat="1" applyFont="1" applyFill="1" applyBorder="1" applyAlignment="1" applyProtection="1">
      <alignment horizontal="right" vertical="center"/>
    </xf>
    <xf numFmtId="164" fontId="66" fillId="6" borderId="0" xfId="0" applyNumberFormat="1" applyFont="1" applyFill="1" applyBorder="1" applyAlignment="1" applyProtection="1">
      <alignment horizontal="right" vertical="center"/>
    </xf>
    <xf numFmtId="164" fontId="76" fillId="0" borderId="0" xfId="0" applyNumberFormat="1" applyFont="1" applyFill="1" applyBorder="1" applyAlignment="1" applyProtection="1">
      <alignment horizontal="center" vertical="top"/>
    </xf>
    <xf numFmtId="0" fontId="60" fillId="0" borderId="2" xfId="0" applyNumberFormat="1" applyFont="1" applyFill="1" applyBorder="1" applyAlignment="1" applyProtection="1">
      <alignment horizontal="center" vertical="center"/>
    </xf>
    <xf numFmtId="0" fontId="64" fillId="0" borderId="2" xfId="0" applyNumberFormat="1" applyFont="1" applyFill="1" applyBorder="1" applyAlignment="1" applyProtection="1">
      <alignment horizontal="center" vertical="center"/>
      <protection hidden="1"/>
    </xf>
    <xf numFmtId="0" fontId="15" fillId="15" borderId="6" xfId="0" applyFont="1" applyFill="1" applyBorder="1" applyAlignment="1" applyProtection="1">
      <alignment horizontal="left" vertical="top" wrapText="1"/>
    </xf>
    <xf numFmtId="0" fontId="15" fillId="15" borderId="0" xfId="0" applyFont="1" applyFill="1" applyBorder="1" applyAlignment="1" applyProtection="1">
      <alignment horizontal="left" vertical="top" wrapText="1"/>
    </xf>
    <xf numFmtId="0" fontId="15" fillId="15" borderId="7" xfId="0" applyFont="1" applyFill="1" applyBorder="1" applyAlignment="1" applyProtection="1">
      <alignment horizontal="left" vertical="top" wrapText="1"/>
    </xf>
    <xf numFmtId="49" fontId="3" fillId="0" borderId="17" xfId="0" applyNumberFormat="1" applyFont="1" applyBorder="1" applyAlignment="1" applyProtection="1">
      <alignment horizontal="left" vertical="top"/>
    </xf>
    <xf numFmtId="49" fontId="3" fillId="0" borderId="18" xfId="0" applyNumberFormat="1" applyFont="1" applyBorder="1" applyAlignment="1" applyProtection="1">
      <alignment horizontal="left" vertical="top"/>
    </xf>
    <xf numFmtId="49" fontId="3" fillId="0" borderId="19" xfId="0" applyNumberFormat="1" applyFont="1" applyBorder="1" applyAlignment="1" applyProtection="1">
      <alignment horizontal="left" vertical="top"/>
    </xf>
    <xf numFmtId="49" fontId="3" fillId="0" borderId="6" xfId="0" applyNumberFormat="1" applyFont="1" applyBorder="1" applyAlignment="1" applyProtection="1">
      <alignment horizontal="left" vertical="top"/>
    </xf>
    <xf numFmtId="49" fontId="3" fillId="0" borderId="0" xfId="0" applyNumberFormat="1" applyFont="1" applyBorder="1" applyAlignment="1" applyProtection="1">
      <alignment horizontal="left" vertical="top"/>
    </xf>
    <xf numFmtId="49" fontId="3" fillId="0" borderId="7" xfId="0" applyNumberFormat="1" applyFont="1" applyBorder="1" applyAlignment="1" applyProtection="1">
      <alignment horizontal="left" vertical="top"/>
    </xf>
    <xf numFmtId="49" fontId="3" fillId="0" borderId="8" xfId="0" applyNumberFormat="1" applyFont="1" applyBorder="1" applyAlignment="1" applyProtection="1">
      <alignment horizontal="left" vertical="top"/>
    </xf>
    <xf numFmtId="49" fontId="3" fillId="0" borderId="1" xfId="0" applyNumberFormat="1" applyFont="1" applyBorder="1" applyAlignment="1" applyProtection="1">
      <alignment horizontal="left" vertical="top"/>
    </xf>
    <xf numFmtId="49" fontId="3" fillId="0" borderId="9" xfId="0" applyNumberFormat="1" applyFont="1" applyBorder="1" applyAlignment="1" applyProtection="1">
      <alignment horizontal="left" vertical="top"/>
    </xf>
    <xf numFmtId="164" fontId="45" fillId="0" borderId="1" xfId="0" applyNumberFormat="1" applyFont="1" applyBorder="1" applyAlignment="1" applyProtection="1">
      <alignment horizontal="center" vertical="top"/>
    </xf>
    <xf numFmtId="0" fontId="7" fillId="0" borderId="1" xfId="0" applyFont="1" applyFill="1" applyBorder="1" applyAlignment="1">
      <alignment horizontal="center" vertical="top"/>
    </xf>
    <xf numFmtId="0" fontId="34" fillId="0" borderId="16" xfId="0" applyNumberFormat="1" applyFont="1" applyBorder="1" applyAlignment="1" applyProtection="1">
      <alignment horizontal="center" vertical="center" wrapText="1"/>
    </xf>
    <xf numFmtId="0" fontId="34" fillId="0" borderId="22" xfId="0" applyNumberFormat="1" applyFont="1" applyBorder="1" applyAlignment="1" applyProtection="1">
      <alignment horizontal="center" vertical="center" wrapText="1"/>
    </xf>
    <xf numFmtId="0" fontId="34" fillId="0" borderId="16" xfId="0" applyNumberFormat="1" applyFont="1" applyFill="1" applyBorder="1" applyAlignment="1" applyProtection="1">
      <alignment horizontal="center" vertical="center"/>
    </xf>
    <xf numFmtId="0" fontId="34" fillId="0" borderId="22" xfId="0" applyNumberFormat="1" applyFont="1" applyFill="1" applyBorder="1" applyAlignment="1" applyProtection="1">
      <alignment horizontal="center" vertical="center"/>
    </xf>
    <xf numFmtId="181" fontId="65" fillId="0" borderId="16" xfId="0" applyNumberFormat="1" applyFont="1" applyFill="1" applyBorder="1" applyAlignment="1" applyProtection="1">
      <alignment horizontal="center" vertical="center"/>
      <protection hidden="1"/>
    </xf>
    <xf numFmtId="181" fontId="65" fillId="0" borderId="22" xfId="0" applyNumberFormat="1" applyFont="1" applyFill="1" applyBorder="1" applyAlignment="1" applyProtection="1">
      <alignment horizontal="center" vertical="center"/>
      <protection hidden="1"/>
    </xf>
    <xf numFmtId="0" fontId="68" fillId="17" borderId="16" xfId="0" applyFont="1" applyFill="1" applyBorder="1" applyAlignment="1">
      <alignment horizontal="center"/>
    </xf>
    <xf numFmtId="0" fontId="68" fillId="17" borderId="22" xfId="0" applyFont="1" applyFill="1" applyBorder="1" applyAlignment="1">
      <alignment horizontal="center"/>
    </xf>
    <xf numFmtId="175" fontId="68" fillId="0" borderId="16" xfId="0" applyNumberFormat="1" applyFont="1" applyBorder="1" applyAlignment="1">
      <alignment horizontal="center"/>
    </xf>
    <xf numFmtId="175" fontId="68" fillId="0" borderId="22" xfId="0" applyNumberFormat="1"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center"/>
    </xf>
    <xf numFmtId="180" fontId="68" fillId="0" borderId="2" xfId="0" applyNumberFormat="1" applyFont="1" applyBorder="1" applyAlignment="1">
      <alignment horizontal="center"/>
    </xf>
    <xf numFmtId="178" fontId="68" fillId="0" borderId="16" xfId="0" applyNumberFormat="1" applyFont="1" applyBorder="1" applyAlignment="1">
      <alignment horizontal="center"/>
    </xf>
    <xf numFmtId="178" fontId="68" fillId="0" borderId="22" xfId="0" applyNumberFormat="1" applyFont="1" applyBorder="1" applyAlignment="1">
      <alignment horizontal="center"/>
    </xf>
    <xf numFmtId="0" fontId="68" fillId="0" borderId="2" xfId="0" applyFont="1" applyBorder="1" applyAlignment="1">
      <alignment horizontal="center"/>
    </xf>
    <xf numFmtId="0" fontId="68" fillId="17" borderId="2" xfId="0" applyFont="1" applyFill="1" applyBorder="1" applyAlignment="1">
      <alignment horizontal="center"/>
    </xf>
    <xf numFmtId="178" fontId="68" fillId="17" borderId="2" xfId="0" applyNumberFormat="1" applyFont="1" applyFill="1" applyBorder="1" applyAlignment="1">
      <alignment horizontal="center"/>
    </xf>
    <xf numFmtId="175" fontId="68" fillId="17" borderId="2" xfId="0" applyNumberFormat="1" applyFont="1" applyFill="1" applyBorder="1" applyAlignment="1">
      <alignment horizontal="center"/>
    </xf>
    <xf numFmtId="180" fontId="71" fillId="16" borderId="18" xfId="0" applyNumberFormat="1" applyFont="1" applyFill="1" applyBorder="1" applyAlignment="1">
      <alignment horizontal="center" vertical="center"/>
    </xf>
    <xf numFmtId="180" fontId="71" fillId="16" borderId="1" xfId="0" applyNumberFormat="1" applyFont="1" applyFill="1" applyBorder="1" applyAlignment="1">
      <alignment horizontal="center" vertical="center"/>
    </xf>
    <xf numFmtId="0" fontId="66" fillId="16" borderId="18" xfId="0" applyFont="1" applyFill="1" applyBorder="1" applyAlignment="1">
      <alignment horizontal="center" vertical="center"/>
    </xf>
    <xf numFmtId="0" fontId="66" fillId="16" borderId="1" xfId="0" applyFont="1" applyFill="1" applyBorder="1" applyAlignment="1">
      <alignment horizontal="center" vertical="center"/>
    </xf>
    <xf numFmtId="178" fontId="71" fillId="16" borderId="19" xfId="0" applyNumberFormat="1" applyFont="1" applyFill="1" applyBorder="1" applyAlignment="1">
      <alignment horizontal="center" vertical="center"/>
    </xf>
    <xf numFmtId="178" fontId="71" fillId="16" borderId="9" xfId="0" applyNumberFormat="1" applyFont="1" applyFill="1" applyBorder="1" applyAlignment="1">
      <alignment horizontal="center" vertical="center"/>
    </xf>
    <xf numFmtId="178" fontId="71" fillId="16" borderId="17" xfId="0" applyNumberFormat="1" applyFont="1" applyFill="1" applyBorder="1" applyAlignment="1">
      <alignment horizontal="center" vertical="center"/>
    </xf>
    <xf numFmtId="178" fontId="71" fillId="16" borderId="8" xfId="0" applyNumberFormat="1" applyFont="1" applyFill="1" applyBorder="1" applyAlignment="1">
      <alignment horizontal="center" vertical="center"/>
    </xf>
    <xf numFmtId="175" fontId="68" fillId="17" borderId="16" xfId="0" applyNumberFormat="1" applyFont="1" applyFill="1" applyBorder="1" applyAlignment="1">
      <alignment horizontal="center"/>
    </xf>
    <xf numFmtId="175" fontId="68" fillId="17" borderId="22" xfId="0" applyNumberFormat="1" applyFont="1" applyFill="1" applyBorder="1" applyAlignment="1">
      <alignment horizontal="center"/>
    </xf>
    <xf numFmtId="175" fontId="68" fillId="17" borderId="20" xfId="0" applyNumberFormat="1" applyFont="1" applyFill="1" applyBorder="1" applyAlignment="1">
      <alignment horizontal="center"/>
    </xf>
    <xf numFmtId="181" fontId="65" fillId="0" borderId="2" xfId="0" applyNumberFormat="1" applyFont="1" applyFill="1" applyBorder="1" applyAlignment="1" applyProtection="1">
      <alignment horizontal="center" vertical="center"/>
      <protection hidden="1"/>
    </xf>
    <xf numFmtId="175" fontId="68" fillId="0" borderId="2" xfId="0" applyNumberFormat="1" applyFont="1" applyBorder="1" applyAlignment="1">
      <alignment horizontal="center"/>
    </xf>
    <xf numFmtId="178" fontId="68" fillId="0" borderId="2" xfId="0" applyNumberFormat="1" applyFont="1" applyBorder="1" applyAlignment="1">
      <alignment horizontal="center"/>
    </xf>
    <xf numFmtId="0" fontId="64" fillId="0" borderId="16" xfId="0" applyNumberFormat="1" applyFont="1" applyFill="1" applyBorder="1" applyAlignment="1" applyProtection="1">
      <alignment horizontal="center" vertical="center"/>
    </xf>
    <xf numFmtId="0" fontId="64" fillId="0" borderId="22" xfId="0" applyNumberFormat="1" applyFont="1" applyFill="1" applyBorder="1" applyAlignment="1" applyProtection="1">
      <alignment horizontal="center" vertical="center"/>
    </xf>
    <xf numFmtId="0" fontId="34" fillId="0" borderId="0" xfId="0" applyNumberFormat="1" applyFont="1" applyBorder="1" applyAlignment="1" applyProtection="1">
      <alignment horizontal="center" vertical="center" wrapText="1"/>
    </xf>
    <xf numFmtId="0" fontId="34" fillId="0" borderId="2" xfId="0" applyNumberFormat="1" applyFont="1" applyFill="1" applyBorder="1" applyAlignment="1" applyProtection="1">
      <alignment horizontal="center" vertical="center"/>
    </xf>
    <xf numFmtId="0" fontId="71" fillId="11" borderId="20" xfId="0" applyFont="1" applyFill="1" applyBorder="1" applyAlignment="1">
      <alignment horizontal="center" vertical="center" wrapText="1"/>
    </xf>
    <xf numFmtId="0" fontId="71" fillId="11" borderId="24" xfId="0" applyFont="1" applyFill="1" applyBorder="1" applyAlignment="1">
      <alignment horizontal="center" vertical="center" wrapText="1"/>
    </xf>
    <xf numFmtId="0" fontId="71" fillId="11" borderId="23" xfId="0" applyFont="1" applyFill="1" applyBorder="1" applyAlignment="1">
      <alignment horizontal="center" vertical="center" wrapText="1"/>
    </xf>
    <xf numFmtId="164" fontId="79" fillId="0" borderId="0" xfId="0" applyNumberFormat="1" applyFont="1" applyBorder="1" applyAlignment="1" applyProtection="1">
      <alignment horizontal="center" vertical="top"/>
    </xf>
  </cellXfs>
  <cellStyles count="3">
    <cellStyle name="Гиперссылка" xfId="1" builtinId="8"/>
    <cellStyle name="Обычный" xfId="0" builtinId="0"/>
    <cellStyle name="Процентный" xfId="2" builtinId="5"/>
  </cellStyles>
  <dxfs count="9">
    <dxf>
      <font>
        <condense val="0"/>
        <extend val="0"/>
        <color indexed="10"/>
      </font>
    </dxf>
    <dxf>
      <font>
        <condense val="0"/>
        <extend val="0"/>
        <color indexed="17"/>
      </font>
    </dxf>
    <dxf>
      <font>
        <condense val="0"/>
        <extend val="0"/>
        <color auto="1"/>
      </font>
    </dxf>
    <dxf>
      <font>
        <condense val="0"/>
        <extend val="0"/>
        <color indexed="10"/>
      </font>
    </dxf>
    <dxf>
      <font>
        <condense val="0"/>
        <extend val="0"/>
        <color indexed="17"/>
      </font>
    </dxf>
    <dxf>
      <font>
        <condense val="0"/>
        <extend val="0"/>
        <color auto="1"/>
      </font>
    </dxf>
    <dxf>
      <font>
        <condense val="0"/>
        <extend val="0"/>
        <color indexed="10"/>
      </font>
    </dxf>
    <dxf>
      <font>
        <condense val="0"/>
        <extend val="0"/>
        <color indexed="17"/>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900-4791-8254-AA2F07D521BE}"/>
            </c:ext>
          </c:extLst>
        </c:ser>
        <c:dLbls>
          <c:showLegendKey val="0"/>
          <c:showVal val="0"/>
          <c:showCatName val="0"/>
          <c:showSerName val="0"/>
          <c:showPercent val="0"/>
          <c:showBubbleSize val="0"/>
        </c:dLbls>
        <c:marker val="1"/>
        <c:smooth val="0"/>
        <c:axId val="65325696"/>
        <c:axId val="65331968"/>
      </c:lineChart>
      <c:catAx>
        <c:axId val="65325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宋体"/>
                <a:ea typeface="宋体"/>
                <a:cs typeface="宋体"/>
              </a:defRPr>
            </a:pPr>
            <a:endParaRPr lang="ru-RU"/>
          </a:p>
        </c:txPr>
        <c:crossAx val="65331968"/>
        <c:crosses val="autoZero"/>
        <c:auto val="1"/>
        <c:lblAlgn val="ctr"/>
        <c:lblOffset val="100"/>
        <c:tickLblSkip val="1"/>
        <c:tickMarkSkip val="1"/>
        <c:noMultiLvlLbl val="0"/>
      </c:catAx>
      <c:valAx>
        <c:axId val="65331968"/>
        <c:scaling>
          <c:orientation val="minMax"/>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宋体"/>
                <a:ea typeface="宋体"/>
                <a:cs typeface="宋体"/>
              </a:defRPr>
            </a:pPr>
            <a:endParaRPr lang="ru-RU"/>
          </a:p>
        </c:txPr>
        <c:crossAx val="6532569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宋体"/>
              <a:ea typeface="宋体"/>
              <a:cs typeface="宋体"/>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宋体"/>
          <a:ea typeface="宋体"/>
          <a:cs typeface="宋体"/>
        </a:defRPr>
      </a:pPr>
      <a:endParaRPr lang="ru-RU"/>
    </a:p>
  </c:txPr>
  <c:printSettings>
    <c:headerFooter alignWithMargins="0"/>
    <c:pageMargins b="1" l="0.75000000000000044" r="0.750000000000000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Verdana"/>
                <a:ea typeface="Verdana"/>
                <a:cs typeface="Verdana"/>
              </a:defRPr>
            </a:pPr>
            <a:r>
              <a:rPr lang="ru-RU"/>
              <a:t>Градуировка</a:t>
            </a:r>
          </a:p>
        </c:rich>
      </c:tx>
      <c:layout>
        <c:manualLayout>
          <c:xMode val="edge"/>
          <c:yMode val="edge"/>
          <c:x val="0.36467938067374628"/>
          <c:y val="3.529402574678165E-2"/>
        </c:manualLayout>
      </c:layout>
      <c:overlay val="0"/>
      <c:spPr>
        <a:noFill/>
        <a:ln w="25400">
          <a:noFill/>
        </a:ln>
      </c:spPr>
    </c:title>
    <c:autoTitleDeleted val="0"/>
    <c:plotArea>
      <c:layout>
        <c:manualLayout>
          <c:layoutTarget val="inner"/>
          <c:xMode val="edge"/>
          <c:yMode val="edge"/>
          <c:x val="0.20220633609173982"/>
          <c:y val="0.1650948149333879"/>
          <c:w val="0.66176619084569344"/>
          <c:h val="0.6367942861716400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og"/>
            <c:dispRSqr val="0"/>
            <c:dispEq val="0"/>
          </c:trendline>
          <c:xVal>
            <c:numRef>
              <c:f>'С холостой пробой'!$C$53:$C$57</c:f>
              <c:numCache>
                <c:formatCode>0.00</c:formatCode>
                <c:ptCount val="5"/>
                <c:pt idx="0">
                  <c:v>1.4999999999999999E-2</c:v>
                </c:pt>
                <c:pt idx="1">
                  <c:v>0.03</c:v>
                </c:pt>
                <c:pt idx="2">
                  <c:v>0.15</c:v>
                </c:pt>
                <c:pt idx="3">
                  <c:v>0.5</c:v>
                </c:pt>
                <c:pt idx="4">
                  <c:v>1.5</c:v>
                </c:pt>
              </c:numCache>
            </c:numRef>
          </c:xVal>
          <c:yVal>
            <c:numRef>
              <c:f>'С холостой пробой'!$H$53:$H$57</c:f>
              <c:numCache>
                <c:formatCode>0.000_);[Red]\(0.000\)</c:formatCode>
                <c:ptCount val="5"/>
                <c:pt idx="0">
                  <c:v>0.8471524094996542</c:v>
                </c:pt>
                <c:pt idx="1">
                  <c:v>0.68342172008300683</c:v>
                </c:pt>
                <c:pt idx="2">
                  <c:v>0.49573437860272079</c:v>
                </c:pt>
                <c:pt idx="3">
                  <c:v>0.38160018445930372</c:v>
                </c:pt>
                <c:pt idx="4">
                  <c:v>0.19506571362693109</c:v>
                </c:pt>
              </c:numCache>
            </c:numRef>
          </c:yVal>
          <c:smooth val="0"/>
          <c:extLst>
            <c:ext xmlns:c16="http://schemas.microsoft.com/office/drawing/2014/chart" uri="{C3380CC4-5D6E-409C-BE32-E72D297353CC}">
              <c16:uniqueId val="{00000000-49C7-4169-9A52-1DC6BE4D0ED0}"/>
            </c:ext>
          </c:extLst>
        </c:ser>
        <c:dLbls>
          <c:showLegendKey val="0"/>
          <c:showVal val="0"/>
          <c:showCatName val="0"/>
          <c:showSerName val="0"/>
          <c:showPercent val="0"/>
          <c:showBubbleSize val="0"/>
        </c:dLbls>
        <c:axId val="64795776"/>
        <c:axId val="64797696"/>
      </c:scatterChart>
      <c:valAx>
        <c:axId val="64795776"/>
        <c:scaling>
          <c:logBase val="10"/>
          <c:orientation val="minMax"/>
          <c:max val="100"/>
          <c:min val="1.0000000000000005E-2"/>
        </c:scaling>
        <c:delete val="0"/>
        <c:axPos val="b"/>
        <c:title>
          <c:tx>
            <c:rich>
              <a:bodyPr/>
              <a:lstStyle/>
              <a:p>
                <a:pPr>
                  <a:defRPr sz="1100" b="0" i="0" u="none" strike="noStrike" baseline="0">
                    <a:solidFill>
                      <a:srgbClr val="000000"/>
                    </a:solidFill>
                    <a:latin typeface="Calibri"/>
                    <a:ea typeface="Calibri"/>
                    <a:cs typeface="Calibri"/>
                  </a:defRPr>
                </a:pPr>
                <a:r>
                  <a:rPr lang="ru-RU" sz="1000" b="1" i="0" strike="noStrike">
                    <a:solidFill>
                      <a:srgbClr val="000000"/>
                    </a:solidFill>
                    <a:latin typeface="Verdana"/>
                    <a:ea typeface="Verdana"/>
                    <a:cs typeface="Verdana"/>
                  </a:rPr>
                  <a:t>Концентрация (нг/см</a:t>
                </a:r>
                <a:r>
                  <a:rPr lang="ru-RU" sz="1000" b="1" i="0" strike="noStrike" baseline="30000">
                    <a:solidFill>
                      <a:srgbClr val="000000"/>
                    </a:solidFill>
                    <a:latin typeface="Verdana"/>
                    <a:ea typeface="Verdana"/>
                    <a:cs typeface="Verdana"/>
                  </a:rPr>
                  <a:t>3</a:t>
                </a:r>
                <a:r>
                  <a:rPr lang="ru-RU" sz="1000" b="1" i="0" strike="noStrike">
                    <a:solidFill>
                      <a:srgbClr val="000000"/>
                    </a:solidFill>
                    <a:latin typeface="Verdana"/>
                    <a:ea typeface="Verdana"/>
                    <a:cs typeface="Verdana"/>
                  </a:rPr>
                  <a:t>)</a:t>
                </a:r>
              </a:p>
            </c:rich>
          </c:tx>
          <c:layout>
            <c:manualLayout>
              <c:xMode val="edge"/>
              <c:yMode val="edge"/>
              <c:x val="0.27522959859375384"/>
              <c:y val="0.89117766529183851"/>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4797696"/>
        <c:crossesAt val="0.1"/>
        <c:crossBetween val="midCat"/>
        <c:majorUnit val="10"/>
        <c:minorUnit val="10"/>
      </c:valAx>
      <c:valAx>
        <c:axId val="64797696"/>
        <c:scaling>
          <c:orientation val="minMax"/>
          <c:max val="1"/>
          <c:min val="0.1"/>
        </c:scaling>
        <c:delete val="0"/>
        <c:axPos val="l"/>
        <c:title>
          <c:tx>
            <c:rich>
              <a:bodyPr/>
              <a:lstStyle/>
              <a:p>
                <a:pPr>
                  <a:defRPr sz="1000" b="1" i="0" u="none" strike="noStrike" baseline="0">
                    <a:solidFill>
                      <a:srgbClr val="000000"/>
                    </a:solidFill>
                    <a:latin typeface="Verdana"/>
                    <a:ea typeface="Verdana"/>
                    <a:cs typeface="Verdana"/>
                  </a:defRPr>
                </a:pPr>
                <a:r>
                  <a:rPr lang="ru-RU"/>
                  <a:t>Относительная оптическая плотность, %</a:t>
                </a:r>
              </a:p>
            </c:rich>
          </c:tx>
          <c:layout>
            <c:manualLayout>
              <c:xMode val="edge"/>
              <c:yMode val="edge"/>
              <c:x val="1.1467889908256881E-2"/>
              <c:y val="0.27352987126609202"/>
            </c:manualLayout>
          </c:layout>
          <c:overlay val="0"/>
          <c:spPr>
            <a:noFill/>
            <a:ln w="25400">
              <a:noFill/>
            </a:ln>
          </c:spPr>
        </c:title>
        <c:numFmt formatCode="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4795776"/>
        <c:crossesAt val="1.0000000000000005E-2"/>
        <c:crossBetween val="midCat"/>
        <c:majorUnit val="0.1"/>
        <c:minorUnit val="0.1"/>
      </c:valAx>
      <c:spPr>
        <a:solidFill>
          <a:srgbClr val="C0C0C0"/>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ru-RU"/>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57A-4747-9E7D-7B94390C0223}"/>
            </c:ext>
          </c:extLst>
        </c:ser>
        <c:dLbls>
          <c:showLegendKey val="0"/>
          <c:showVal val="0"/>
          <c:showCatName val="0"/>
          <c:showSerName val="0"/>
          <c:showPercent val="0"/>
          <c:showBubbleSize val="0"/>
        </c:dLbls>
        <c:marker val="1"/>
        <c:smooth val="0"/>
        <c:axId val="72631424"/>
        <c:axId val="72633344"/>
      </c:lineChart>
      <c:catAx>
        <c:axId val="72631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宋体"/>
                <a:ea typeface="宋体"/>
                <a:cs typeface="宋体"/>
              </a:defRPr>
            </a:pPr>
            <a:endParaRPr lang="ru-RU"/>
          </a:p>
        </c:txPr>
        <c:crossAx val="72633344"/>
        <c:crosses val="autoZero"/>
        <c:auto val="1"/>
        <c:lblAlgn val="ctr"/>
        <c:lblOffset val="100"/>
        <c:tickLblSkip val="1"/>
        <c:tickMarkSkip val="1"/>
        <c:noMultiLvlLbl val="0"/>
      </c:catAx>
      <c:valAx>
        <c:axId val="72633344"/>
        <c:scaling>
          <c:orientation val="minMax"/>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宋体"/>
                <a:ea typeface="宋体"/>
                <a:cs typeface="宋体"/>
              </a:defRPr>
            </a:pPr>
            <a:endParaRPr lang="ru-RU"/>
          </a:p>
        </c:txPr>
        <c:crossAx val="7263142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宋体"/>
              <a:ea typeface="宋体"/>
              <a:cs typeface="宋体"/>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宋体"/>
          <a:ea typeface="宋体"/>
          <a:cs typeface="宋体"/>
        </a:defRPr>
      </a:pPr>
      <a:endParaRPr lang="ru-RU"/>
    </a:p>
  </c:txPr>
  <c:printSettings>
    <c:headerFooter alignWithMargins="0"/>
    <c:pageMargins b="1" l="0.75000000000000044" r="0.75000000000000044"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Verdana"/>
                <a:ea typeface="Verdana"/>
                <a:cs typeface="Verdana"/>
              </a:defRPr>
            </a:pPr>
            <a:r>
              <a:rPr lang="ru-RU"/>
              <a:t>Градуировка</a:t>
            </a:r>
          </a:p>
        </c:rich>
      </c:tx>
      <c:layout>
        <c:manualLayout>
          <c:xMode val="edge"/>
          <c:yMode val="edge"/>
          <c:x val="0.36467956068598251"/>
          <c:y val="3.5294136137174484E-2"/>
        </c:manualLayout>
      </c:layout>
      <c:overlay val="0"/>
      <c:spPr>
        <a:noFill/>
        <a:ln w="25400">
          <a:noFill/>
        </a:ln>
      </c:spPr>
    </c:title>
    <c:autoTitleDeleted val="0"/>
    <c:plotArea>
      <c:layout>
        <c:manualLayout>
          <c:layoutTarget val="inner"/>
          <c:xMode val="edge"/>
          <c:yMode val="edge"/>
          <c:x val="0.19649852114077593"/>
          <c:y val="0.16587706514689834"/>
          <c:w val="0.74513795640512115"/>
          <c:h val="0.658768915869110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og"/>
            <c:dispRSqr val="0"/>
            <c:dispEq val="0"/>
          </c:trendline>
          <c:xVal>
            <c:numRef>
              <c:f>Хлорамфеникол!$C$53:$C$57</c:f>
              <c:numCache>
                <c:formatCode>0.00</c:formatCode>
                <c:ptCount val="5"/>
                <c:pt idx="0" formatCode="0.000">
                  <c:v>1.4999999999999999E-2</c:v>
                </c:pt>
                <c:pt idx="1">
                  <c:v>0.03</c:v>
                </c:pt>
                <c:pt idx="2">
                  <c:v>0.15</c:v>
                </c:pt>
                <c:pt idx="3">
                  <c:v>0.5</c:v>
                </c:pt>
                <c:pt idx="4">
                  <c:v>1.5</c:v>
                </c:pt>
              </c:numCache>
            </c:numRef>
          </c:xVal>
          <c:yVal>
            <c:numRef>
              <c:f>Хлорамфеникол!$H$53:$H$57</c:f>
              <c:numCache>
                <c:formatCode>0.000_);[Red]\(0.000\)</c:formatCode>
                <c:ptCount val="5"/>
                <c:pt idx="0">
                  <c:v>0.85</c:v>
                </c:pt>
                <c:pt idx="1">
                  <c:v>0.75</c:v>
                </c:pt>
                <c:pt idx="2">
                  <c:v>0.65</c:v>
                </c:pt>
                <c:pt idx="3">
                  <c:v>0.6</c:v>
                </c:pt>
                <c:pt idx="4">
                  <c:v>0.5</c:v>
                </c:pt>
              </c:numCache>
            </c:numRef>
          </c:yVal>
          <c:smooth val="0"/>
          <c:extLst>
            <c:ext xmlns:c16="http://schemas.microsoft.com/office/drawing/2014/chart" uri="{C3380CC4-5D6E-409C-BE32-E72D297353CC}">
              <c16:uniqueId val="{00000000-85B7-417D-942A-9CA3CE6BB04C}"/>
            </c:ext>
          </c:extLst>
        </c:ser>
        <c:dLbls>
          <c:showLegendKey val="0"/>
          <c:showVal val="0"/>
          <c:showCatName val="0"/>
          <c:showSerName val="0"/>
          <c:showPercent val="0"/>
          <c:showBubbleSize val="0"/>
        </c:dLbls>
        <c:axId val="65014784"/>
        <c:axId val="65025152"/>
      </c:scatterChart>
      <c:valAx>
        <c:axId val="65014784"/>
        <c:scaling>
          <c:logBase val="10"/>
          <c:orientation val="minMax"/>
          <c:max val="10"/>
          <c:min val="1.0000000000000005E-2"/>
        </c:scaling>
        <c:delete val="0"/>
        <c:axPos val="b"/>
        <c:majorGridlines/>
        <c:minorGridlines/>
        <c:title>
          <c:tx>
            <c:rich>
              <a:bodyPr/>
              <a:lstStyle/>
              <a:p>
                <a:pPr>
                  <a:defRPr sz="1100" b="0" i="0" u="none" strike="noStrike" baseline="0">
                    <a:solidFill>
                      <a:srgbClr val="000000"/>
                    </a:solidFill>
                    <a:latin typeface="Calibri"/>
                    <a:ea typeface="Calibri"/>
                    <a:cs typeface="Calibri"/>
                  </a:defRPr>
                </a:pPr>
                <a:r>
                  <a:rPr lang="ru-RU" sz="1000" b="1" i="0" strike="noStrike">
                    <a:solidFill>
                      <a:srgbClr val="000000"/>
                    </a:solidFill>
                    <a:latin typeface="Verdana"/>
                    <a:ea typeface="Verdana"/>
                    <a:cs typeface="Verdana"/>
                  </a:rPr>
                  <a:t>Концентрация (нг/см</a:t>
                </a:r>
                <a:r>
                  <a:rPr lang="ru-RU" sz="1000" b="1" i="0" strike="noStrike" baseline="30000">
                    <a:solidFill>
                      <a:srgbClr val="000000"/>
                    </a:solidFill>
                    <a:latin typeface="Verdana"/>
                    <a:ea typeface="Verdana"/>
                    <a:cs typeface="Verdana"/>
                  </a:rPr>
                  <a:t>3</a:t>
                </a:r>
                <a:r>
                  <a:rPr lang="ru-RU" sz="1000" b="1" i="0" strike="noStrike">
                    <a:solidFill>
                      <a:srgbClr val="000000"/>
                    </a:solidFill>
                    <a:latin typeface="Verdana"/>
                    <a:ea typeface="Verdana"/>
                    <a:cs typeface="Verdana"/>
                  </a:rPr>
                  <a:t>)</a:t>
                </a:r>
              </a:p>
            </c:rich>
          </c:tx>
          <c:layout>
            <c:manualLayout>
              <c:xMode val="edge"/>
              <c:yMode val="edge"/>
              <c:x val="0.27522946767576406"/>
              <c:y val="0.89117764471057892"/>
            </c:manualLayout>
          </c:layout>
          <c:overlay val="0"/>
          <c:spPr>
            <a:noFill/>
            <a:ln w="25400">
              <a:noFill/>
            </a:ln>
          </c:spPr>
        </c:title>
        <c:numFmt formatCode="0.0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5025152"/>
        <c:crossesAt val="0.1"/>
        <c:crossBetween val="midCat"/>
        <c:majorUnit val="10"/>
        <c:minorUnit val="10"/>
      </c:valAx>
      <c:valAx>
        <c:axId val="65025152"/>
        <c:scaling>
          <c:orientation val="minMax"/>
          <c:max val="1"/>
          <c:min val="0.1"/>
        </c:scaling>
        <c:delete val="0"/>
        <c:axPos val="l"/>
        <c:majorGridlines/>
        <c:title>
          <c:tx>
            <c:rich>
              <a:bodyPr/>
              <a:lstStyle/>
              <a:p>
                <a:pPr>
                  <a:defRPr sz="900" b="1" i="0" u="none" strike="noStrike" baseline="0">
                    <a:solidFill>
                      <a:srgbClr val="000000"/>
                    </a:solidFill>
                    <a:latin typeface="Verdana"/>
                    <a:ea typeface="Verdana"/>
                    <a:cs typeface="Verdana"/>
                  </a:defRPr>
                </a:pPr>
                <a:r>
                  <a:rPr lang="ru-RU"/>
                  <a:t>Относительная оптическая плотность, %</a:t>
                </a:r>
              </a:p>
            </c:rich>
          </c:tx>
          <c:layout>
            <c:manualLayout>
              <c:xMode val="edge"/>
              <c:yMode val="edge"/>
              <c:x val="1.146803251535306E-2"/>
              <c:y val="0.2735297908120769"/>
            </c:manualLayout>
          </c:layout>
          <c:overlay val="0"/>
          <c:spPr>
            <a:noFill/>
            <a:ln w="25400">
              <a:noFill/>
            </a:ln>
          </c:spPr>
        </c:title>
        <c:numFmt formatCode="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5014784"/>
        <c:crossesAt val="1.0000000000000005E-2"/>
        <c:crossBetween val="midCat"/>
        <c:majorUnit val="0.1"/>
        <c:minorUnit val="0.1"/>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ru-RU"/>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Verdana"/>
                <a:ea typeface="Verdana"/>
                <a:cs typeface="Verdana"/>
              </a:defRPr>
            </a:pPr>
            <a:r>
              <a:rPr lang="ru-RU"/>
              <a:t>Градуировка</a:t>
            </a:r>
          </a:p>
        </c:rich>
      </c:tx>
      <c:layout>
        <c:manualLayout>
          <c:xMode val="edge"/>
          <c:yMode val="edge"/>
          <c:x val="0.36467949527699445"/>
          <c:y val="3.5294136137174484E-2"/>
        </c:manualLayout>
      </c:layout>
      <c:overlay val="0"/>
      <c:spPr>
        <a:noFill/>
        <a:ln w="25400">
          <a:noFill/>
        </a:ln>
      </c:spPr>
    </c:title>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og"/>
            <c:dispRSqr val="0"/>
            <c:dispEq val="0"/>
          </c:trendline>
          <c:xVal>
            <c:numRef>
              <c:f>Хлорамфеникол!$C$53:$C$57</c:f>
              <c:numCache>
                <c:formatCode>0.00</c:formatCode>
                <c:ptCount val="5"/>
                <c:pt idx="0" formatCode="0.000">
                  <c:v>1.4999999999999999E-2</c:v>
                </c:pt>
                <c:pt idx="1">
                  <c:v>0.03</c:v>
                </c:pt>
                <c:pt idx="2">
                  <c:v>0.15</c:v>
                </c:pt>
                <c:pt idx="3">
                  <c:v>0.5</c:v>
                </c:pt>
                <c:pt idx="4">
                  <c:v>1.5</c:v>
                </c:pt>
              </c:numCache>
            </c:numRef>
          </c:xVal>
          <c:yVal>
            <c:numRef>
              <c:f>Хлорамфеникол!$H$53:$H$57</c:f>
              <c:numCache>
                <c:formatCode>0.000_);[Red]\(0.000\)</c:formatCode>
                <c:ptCount val="5"/>
                <c:pt idx="0">
                  <c:v>0.85</c:v>
                </c:pt>
                <c:pt idx="1">
                  <c:v>0.75</c:v>
                </c:pt>
                <c:pt idx="2">
                  <c:v>0.65</c:v>
                </c:pt>
                <c:pt idx="3">
                  <c:v>0.6</c:v>
                </c:pt>
                <c:pt idx="4">
                  <c:v>0.5</c:v>
                </c:pt>
              </c:numCache>
            </c:numRef>
          </c:yVal>
          <c:smooth val="0"/>
          <c:extLst>
            <c:ext xmlns:c16="http://schemas.microsoft.com/office/drawing/2014/chart" uri="{C3380CC4-5D6E-409C-BE32-E72D297353CC}">
              <c16:uniqueId val="{00000000-4742-4C3F-AB25-CA1833919A97}"/>
            </c:ext>
          </c:extLst>
        </c:ser>
        <c:dLbls>
          <c:showLegendKey val="0"/>
          <c:showVal val="0"/>
          <c:showCatName val="0"/>
          <c:showSerName val="0"/>
          <c:showPercent val="0"/>
          <c:showBubbleSize val="0"/>
        </c:dLbls>
        <c:axId val="65041920"/>
        <c:axId val="65043840"/>
      </c:scatterChart>
      <c:valAx>
        <c:axId val="65041920"/>
        <c:scaling>
          <c:logBase val="10"/>
          <c:orientation val="minMax"/>
          <c:max val="100"/>
          <c:min val="1.0000000000000005E-2"/>
        </c:scaling>
        <c:delete val="0"/>
        <c:axPos val="b"/>
        <c:title>
          <c:tx>
            <c:rich>
              <a:bodyPr/>
              <a:lstStyle/>
              <a:p>
                <a:pPr>
                  <a:defRPr sz="1100" b="0" i="0" u="none" strike="noStrike" baseline="0">
                    <a:solidFill>
                      <a:srgbClr val="000000"/>
                    </a:solidFill>
                    <a:latin typeface="Calibri"/>
                    <a:ea typeface="Calibri"/>
                    <a:cs typeface="Calibri"/>
                  </a:defRPr>
                </a:pPr>
                <a:r>
                  <a:rPr lang="ru-RU" sz="1000" b="1" i="0" strike="noStrike">
                    <a:solidFill>
                      <a:srgbClr val="000000"/>
                    </a:solidFill>
                    <a:latin typeface="Verdana"/>
                    <a:ea typeface="Verdana"/>
                    <a:cs typeface="Verdana"/>
                  </a:rPr>
                  <a:t>Концентрация (нг/см</a:t>
                </a:r>
                <a:r>
                  <a:rPr lang="ru-RU" sz="1000" b="1" i="0" strike="noStrike" baseline="30000">
                    <a:solidFill>
                      <a:srgbClr val="000000"/>
                    </a:solidFill>
                    <a:latin typeface="Verdana"/>
                    <a:ea typeface="Verdana"/>
                    <a:cs typeface="Verdana"/>
                  </a:rPr>
                  <a:t>3</a:t>
                </a:r>
                <a:r>
                  <a:rPr lang="ru-RU" sz="1000" b="1" i="0" strike="noStrike">
                    <a:solidFill>
                      <a:srgbClr val="000000"/>
                    </a:solidFill>
                    <a:latin typeface="Verdana"/>
                    <a:ea typeface="Verdana"/>
                    <a:cs typeface="Verdana"/>
                  </a:rPr>
                  <a:t>)</a:t>
                </a:r>
              </a:p>
            </c:rich>
          </c:tx>
          <c:layout>
            <c:manualLayout>
              <c:xMode val="edge"/>
              <c:yMode val="edge"/>
              <c:x val="0.27522955352506084"/>
              <c:y val="0.8911776447105789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5043840"/>
        <c:crossesAt val="0.1"/>
        <c:crossBetween val="midCat"/>
        <c:majorUnit val="10"/>
        <c:minorUnit val="10"/>
      </c:valAx>
      <c:valAx>
        <c:axId val="65043840"/>
        <c:scaling>
          <c:orientation val="minMax"/>
          <c:max val="1"/>
          <c:min val="0.1"/>
        </c:scaling>
        <c:delete val="0"/>
        <c:axPos val="l"/>
        <c:title>
          <c:tx>
            <c:rich>
              <a:bodyPr/>
              <a:lstStyle/>
              <a:p>
                <a:pPr>
                  <a:defRPr sz="900" b="1" i="0" u="none" strike="noStrike" baseline="0">
                    <a:solidFill>
                      <a:srgbClr val="000000"/>
                    </a:solidFill>
                    <a:latin typeface="Verdana"/>
                    <a:ea typeface="Verdana"/>
                    <a:cs typeface="Verdana"/>
                  </a:defRPr>
                </a:pPr>
                <a:r>
                  <a:rPr lang="ru-RU"/>
                  <a:t>Относительная оптическая плотность, %</a:t>
                </a:r>
              </a:p>
            </c:rich>
          </c:tx>
          <c:layout>
            <c:manualLayout>
              <c:xMode val="edge"/>
              <c:yMode val="edge"/>
              <c:x val="1.1467991634735509E-2"/>
              <c:y val="0.2735297908120769"/>
            </c:manualLayout>
          </c:layout>
          <c:overlay val="0"/>
          <c:spPr>
            <a:noFill/>
            <a:ln w="25400">
              <a:noFill/>
            </a:ln>
          </c:spPr>
        </c:title>
        <c:numFmt formatCode="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ru-RU"/>
          </a:p>
        </c:txPr>
        <c:crossAx val="65041920"/>
        <c:crossesAt val="1.0000000000000005E-2"/>
        <c:crossBetween val="midCat"/>
        <c:majorUnit val="0.1"/>
        <c:minorUnit val="0.1"/>
      </c:valAx>
      <c:spPr>
        <a:solidFill>
          <a:srgbClr val="C0C0C0"/>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ru-RU"/>
    </a:p>
  </c:txPr>
  <c:printSettings>
    <c:headerFooter alignWithMargins="0"/>
    <c:pageMargins b="1" l="0.75000000000000078" r="0.75000000000000078" t="1" header="0.5" footer="0.5"/>
    <c:pageSetup/>
  </c:printSettings>
</c:chartSpace>
</file>

<file path=xl/ctrlProps/ctrlProp1.xml><?xml version="1.0" encoding="utf-8"?>
<formControlPr xmlns="http://schemas.microsoft.com/office/spreadsheetml/2009/9/main" objectType="Drop" dropLines="10" dropStyle="combo" dx="20" fmlaLink="Worksheet!$C$9" fmlaRange="Worksheet!$C$10:$C$76" noThreeD="1" sel="8" val="7"/>
</file>

<file path=xl/ctrlProps/ctrlProp10.xml><?xml version="1.0" encoding="utf-8"?>
<formControlPr xmlns="http://schemas.microsoft.com/office/spreadsheetml/2009/9/main" objectType="Drop" dropLines="10" dropStyle="combo" dx="20" fmlaLink="[1]Лист2!$B$86" fmlaRange="[1]Лист2!$C$87:$C$96" noThreeD="1" sel="0" val="0"/>
</file>

<file path=xl/ctrlProps/ctrlProp100.xml><?xml version="1.0" encoding="utf-8"?>
<formControlPr xmlns="http://schemas.microsoft.com/office/spreadsheetml/2009/9/main" objectType="Drop" dropLines="10" dropStyle="combo" dx="20" fmlaLink="[1]Лист2!$B$146" fmlaRange="[1]Лист2!$C$147:$C$156" noThreeD="1" sel="0" val="0"/>
</file>

<file path=xl/ctrlProps/ctrlProp101.xml><?xml version="1.0" encoding="utf-8"?>
<formControlPr xmlns="http://schemas.microsoft.com/office/spreadsheetml/2009/9/main" objectType="Drop" dropLines="10" dropStyle="combo" dx="20" fmlaLink="[1]Лист2!$B$158" fmlaRange="[1]Лист2!$C$159:$C$168" noThreeD="1" sel="0" val="0"/>
</file>

<file path=xl/ctrlProps/ctrlProp102.xml><?xml version="1.0" encoding="utf-8"?>
<formControlPr xmlns="http://schemas.microsoft.com/office/spreadsheetml/2009/9/main" objectType="Drop" dropLines="10" dropStyle="combo" dx="20" fmlaLink="[1]Лист2!$B$170" fmlaRange="[1]Лист2!$C$171:$C$180" noThreeD="1" sel="0" val="0"/>
</file>

<file path=xl/ctrlProps/ctrlProp103.xml><?xml version="1.0" encoding="utf-8"?>
<formControlPr xmlns="http://schemas.microsoft.com/office/spreadsheetml/2009/9/main" objectType="Drop" dropLines="10" dropStyle="combo" dx="20" fmlaLink="[1]Лист2!$B$182" fmlaRange="[1]Лист2!$C$183:$C$192" noThreeD="1" sel="0" val="0"/>
</file>

<file path=xl/ctrlProps/ctrlProp104.xml><?xml version="1.0" encoding="utf-8"?>
<formControlPr xmlns="http://schemas.microsoft.com/office/spreadsheetml/2009/9/main" objectType="Drop" dropLines="14" dropStyle="combo" dx="20" fmlaLink="Лист2!$B$392" fmlaRange="Лист2!$C$393:$C$406" noThreeD="1" sel="14" val="0"/>
</file>

<file path=xl/ctrlProps/ctrlProp105.xml><?xml version="1.0" encoding="utf-8"?>
<formControlPr xmlns="http://schemas.microsoft.com/office/spreadsheetml/2009/9/main" objectType="Drop" dropLines="14" dropStyle="combo" dx="20" fmlaLink="Лист2!$B$409" fmlaRange="Лист2!$C$410:$C$423" noThreeD="1" sel="14" val="0"/>
</file>

<file path=xl/ctrlProps/ctrlProp106.xml><?xml version="1.0" encoding="utf-8"?>
<formControlPr xmlns="http://schemas.microsoft.com/office/spreadsheetml/2009/9/main" objectType="Drop" dropLines="14" dropStyle="combo" dx="20" fmlaLink="Лист2!$B$426" fmlaRange="Лист2!$C$427:$C$440" noThreeD="1" sel="14" val="0"/>
</file>

<file path=xl/ctrlProps/ctrlProp107.xml><?xml version="1.0" encoding="utf-8"?>
<formControlPr xmlns="http://schemas.microsoft.com/office/spreadsheetml/2009/9/main" objectType="Drop" dropLines="14" dropStyle="combo" dx="20" fmlaLink="Лист2!$B$443" fmlaRange="Лист2!$C$444:$C$457" noThreeD="1" sel="14" val="0"/>
</file>

<file path=xl/ctrlProps/ctrlProp108.xml><?xml version="1.0" encoding="utf-8"?>
<formControlPr xmlns="http://schemas.microsoft.com/office/spreadsheetml/2009/9/main" objectType="Drop" dropLines="14" dropStyle="combo" dx="20" fmlaLink="Лист2!$B$460" fmlaRange="Лист2!$C$461:$C$474" noThreeD="1" sel="14" val="0"/>
</file>

<file path=xl/ctrlProps/ctrlProp109.xml><?xml version="1.0" encoding="utf-8"?>
<formControlPr xmlns="http://schemas.microsoft.com/office/spreadsheetml/2009/9/main" objectType="Drop" dropLines="14" dropStyle="combo" dx="20" fmlaLink="Лист2!$B$477" fmlaRange="Лист2!$C$478:$C$491" noThreeD="1" sel="14" val="0"/>
</file>

<file path=xl/ctrlProps/ctrlProp11.xml><?xml version="1.0" encoding="utf-8"?>
<formControlPr xmlns="http://schemas.microsoft.com/office/spreadsheetml/2009/9/main" objectType="Drop" dropLines="10" dropStyle="combo" dx="20" fmlaLink="[1]Лист2!$B$98" fmlaRange="[1]Лист2!$C$99:$C$108" noThreeD="1" sel="0" val="0"/>
</file>

<file path=xl/ctrlProps/ctrlProp110.xml><?xml version="1.0" encoding="utf-8"?>
<formControlPr xmlns="http://schemas.microsoft.com/office/spreadsheetml/2009/9/main" objectType="Drop" dropLines="14" dropStyle="combo" dx="20" fmlaLink="Лист2!$B$494" fmlaRange="Лист2!$C$495:$C$508" noThreeD="1" sel="14" val="0"/>
</file>

<file path=xl/ctrlProps/ctrlProp111.xml><?xml version="1.0" encoding="utf-8"?>
<formControlPr xmlns="http://schemas.microsoft.com/office/spreadsheetml/2009/9/main" objectType="Drop" dropLines="14" dropStyle="combo" dx="20" fmlaLink="Лист2!$B$511" fmlaRange="Лист2!$C$512:$C$525" noThreeD="1" sel="14" val="0"/>
</file>

<file path=xl/ctrlProps/ctrlProp112.xml><?xml version="1.0" encoding="utf-8"?>
<formControlPr xmlns="http://schemas.microsoft.com/office/spreadsheetml/2009/9/main" objectType="Drop" dropLines="14" dropStyle="combo" dx="20" fmlaLink="Лист2!$B$528" fmlaRange="Лист2!$C$529:$C$542" noThreeD="1" sel="14" val="0"/>
</file>

<file path=xl/ctrlProps/ctrlProp113.xml><?xml version="1.0" encoding="utf-8"?>
<formControlPr xmlns="http://schemas.microsoft.com/office/spreadsheetml/2009/9/main" objectType="Drop" dropLines="14" dropStyle="combo" dx="20" fmlaLink="Лист2!$B$545" fmlaRange="Лист2!$C$546:$C$559" noThreeD="1" sel="14" val="0"/>
</file>

<file path=xl/ctrlProps/ctrlProp114.xml><?xml version="1.0" encoding="utf-8"?>
<formControlPr xmlns="http://schemas.microsoft.com/office/spreadsheetml/2009/9/main" objectType="Drop" dropLines="14" dropStyle="combo" dx="20" fmlaLink="Лист2!$B$562" fmlaRange="Лист2!$C$563:$C$576" noThreeD="1" sel="14" val="0"/>
</file>

<file path=xl/ctrlProps/ctrlProp115.xml><?xml version="1.0" encoding="utf-8"?>
<formControlPr xmlns="http://schemas.microsoft.com/office/spreadsheetml/2009/9/main" objectType="Drop" dropLines="14" dropStyle="combo" dx="20" fmlaLink="Лист2!$B$579" fmlaRange="Лист2!$C$580:$C$593" noThreeD="1" sel="14" val="0"/>
</file>

<file path=xl/ctrlProps/ctrlProp116.xml><?xml version="1.0" encoding="utf-8"?>
<formControlPr xmlns="http://schemas.microsoft.com/office/spreadsheetml/2009/9/main" objectType="Drop" dropLines="14" dropStyle="combo" dx="20" fmlaLink="Лист2!$B$596" fmlaRange="Лист2!$C$597:$C$610" noThreeD="1" sel="14" val="0"/>
</file>

<file path=xl/ctrlProps/ctrlProp117.xml><?xml version="1.0" encoding="utf-8"?>
<formControlPr xmlns="http://schemas.microsoft.com/office/spreadsheetml/2009/9/main" objectType="Drop" dropLines="14" dropStyle="combo" dx="20" fmlaLink="Лист2!$B$613" fmlaRange="Лист2!$C$614:$C$627" noThreeD="1" sel="14" val="0"/>
</file>

<file path=xl/ctrlProps/ctrlProp118.xml><?xml version="1.0" encoding="utf-8"?>
<formControlPr xmlns="http://schemas.microsoft.com/office/spreadsheetml/2009/9/main" objectType="Drop" dropLines="14" dropStyle="combo" dx="20" fmlaLink="Лист2!$B$630" fmlaRange="Лист2!$C$631:$C$644" noThreeD="1" sel="14" val="0"/>
</file>

<file path=xl/ctrlProps/ctrlProp119.xml><?xml version="1.0" encoding="utf-8"?>
<formControlPr xmlns="http://schemas.microsoft.com/office/spreadsheetml/2009/9/main" objectType="Drop" dropLines="14" dropStyle="combo" dx="20" fmlaLink="Лист2!$B$273" fmlaRange="Лист2!$C$274:$C$287" noThreeD="1" sel="14" val="0"/>
</file>

<file path=xl/ctrlProps/ctrlProp12.xml><?xml version="1.0" encoding="utf-8"?>
<formControlPr xmlns="http://schemas.microsoft.com/office/spreadsheetml/2009/9/main" objectType="Drop" dropLines="10" dropStyle="combo" dx="20" fmlaLink="[1]Лист2!$B$110" fmlaRange="[1]Лист2!$C$111:$C$120" noThreeD="1" sel="0" val="0"/>
</file>

<file path=xl/ctrlProps/ctrlProp120.xml><?xml version="1.0" encoding="utf-8"?>
<formControlPr xmlns="http://schemas.microsoft.com/office/spreadsheetml/2009/9/main" objectType="Drop" dropLines="14" dropStyle="combo" dx="20" fmlaLink="Лист2!$B$290" fmlaRange="Лист2!$C$291:$C$304" noThreeD="1" sel="14" val="0"/>
</file>

<file path=xl/ctrlProps/ctrlProp121.xml><?xml version="1.0" encoding="utf-8"?>
<formControlPr xmlns="http://schemas.microsoft.com/office/spreadsheetml/2009/9/main" objectType="Drop" dropLines="14" dropStyle="combo" dx="20" fmlaLink="Лист2!$B$307" fmlaRange="Лист2!$C$308:$C$321" noThreeD="1" sel="14" val="0"/>
</file>

<file path=xl/ctrlProps/ctrlProp122.xml><?xml version="1.0" encoding="utf-8"?>
<formControlPr xmlns="http://schemas.microsoft.com/office/spreadsheetml/2009/9/main" objectType="Drop" dropLines="14" dropStyle="combo" dx="20" fmlaLink="Лист2!$B$324" fmlaRange="Лист2!$C$325:$C$338" noThreeD="1" sel="14" val="0"/>
</file>

<file path=xl/ctrlProps/ctrlProp123.xml><?xml version="1.0" encoding="utf-8"?>
<formControlPr xmlns="http://schemas.microsoft.com/office/spreadsheetml/2009/9/main" objectType="Drop" dropLines="14" dropStyle="combo" dx="20" fmlaLink="Лист2!$B$341" fmlaRange="Лист2!$C$342:$C$355" noThreeD="1" sel="14" val="0"/>
</file>

<file path=xl/ctrlProps/ctrlProp124.xml><?xml version="1.0" encoding="utf-8"?>
<formControlPr xmlns="http://schemas.microsoft.com/office/spreadsheetml/2009/9/main" objectType="Drop" dropLines="14" dropStyle="combo" dx="20" fmlaLink="Лист2!$B$358" fmlaRange="Лист2!$C$359:$C$372" noThreeD="1" sel="14" val="0"/>
</file>

<file path=xl/ctrlProps/ctrlProp125.xml><?xml version="1.0" encoding="utf-8"?>
<formControlPr xmlns="http://schemas.microsoft.com/office/spreadsheetml/2009/9/main" objectType="Drop" dropLines="10" dropStyle="combo" dx="20" fmlaLink="[1]Лист2!$B$182" fmlaRange="[1]Лист2!$C$183:$C$192" noThreeD="1" sel="0" val="0"/>
</file>

<file path=xl/ctrlProps/ctrlProp126.xml><?xml version="1.0" encoding="utf-8"?>
<formControlPr xmlns="http://schemas.microsoft.com/office/spreadsheetml/2009/9/main" objectType="Drop" dropLines="10" dropStyle="combo" dx="20" fmlaLink="[1]Лист2!$B$446" fmlaRange="[1]Лист2!$C$447:$C$456" noThreeD="1" sel="0" val="0"/>
</file>

<file path=xl/ctrlProps/ctrlProp127.xml><?xml version="1.0" encoding="utf-8"?>
<formControlPr xmlns="http://schemas.microsoft.com/office/spreadsheetml/2009/9/main" objectType="Drop" dropLines="10" dropStyle="combo" dx="20" fmlaLink="[1]Лист2!$B$182" fmlaRange="[1]Лист2!$C$183:$C$192" noThreeD="1" sel="0" val="0"/>
</file>

<file path=xl/ctrlProps/ctrlProp128.xml><?xml version="1.0" encoding="utf-8"?>
<formControlPr xmlns="http://schemas.microsoft.com/office/spreadsheetml/2009/9/main" objectType="Drop" dropLines="10" dropStyle="combo" dx="20" fmlaLink="[1]Лист2!$B$446" fmlaRange="[1]Лист2!$C$447:$C$456" noThreeD="1" sel="0" val="0"/>
</file>

<file path=xl/ctrlProps/ctrlProp129.xml><?xml version="1.0" encoding="utf-8"?>
<formControlPr xmlns="http://schemas.microsoft.com/office/spreadsheetml/2009/9/main" objectType="Drop" dropLines="10" dropStyle="combo" dx="20" fmlaLink="[1]Лист2!$B$182" fmlaRange="[1]Лист2!$C$183:$C$192" noThreeD="1" sel="0" val="0"/>
</file>

<file path=xl/ctrlProps/ctrlProp13.xml><?xml version="1.0" encoding="utf-8"?>
<formControlPr xmlns="http://schemas.microsoft.com/office/spreadsheetml/2009/9/main" objectType="Drop" dropLines="10" dropStyle="combo" dx="20" fmlaLink="[1]Лист2!$B$122" fmlaRange="[1]Лист2!$C$123:$C$132" noThreeD="1" sel="0" val="0"/>
</file>

<file path=xl/ctrlProps/ctrlProp130.xml><?xml version="1.0" encoding="utf-8"?>
<formControlPr xmlns="http://schemas.microsoft.com/office/spreadsheetml/2009/9/main" objectType="Drop" dropLines="10" dropStyle="combo" dx="20" fmlaLink="[1]Лист2!$B$446" fmlaRange="[1]Лист2!$C$447:$C$456" noThreeD="1" sel="0" val="0"/>
</file>

<file path=xl/ctrlProps/ctrlProp131.xml><?xml version="1.0" encoding="utf-8"?>
<formControlPr xmlns="http://schemas.microsoft.com/office/spreadsheetml/2009/9/main" objectType="Drop" dropLines="10" dropStyle="combo" dx="20" fmlaLink="[1]Лист2!$B$182" fmlaRange="[1]Лист2!$C$183:$C$192" noThreeD="1" sel="0" val="0"/>
</file>

<file path=xl/ctrlProps/ctrlProp132.xml><?xml version="1.0" encoding="utf-8"?>
<formControlPr xmlns="http://schemas.microsoft.com/office/spreadsheetml/2009/9/main" objectType="Drop" dropLines="10" dropStyle="combo" dx="20" fmlaLink="[1]Лист2!$B$446" fmlaRange="[1]Лист2!$C$447:$C$456" noThreeD="1" sel="0" val="0"/>
</file>

<file path=xl/ctrlProps/ctrlProp133.xml><?xml version="1.0" encoding="utf-8"?>
<formControlPr xmlns="http://schemas.microsoft.com/office/spreadsheetml/2009/9/main" objectType="Drop" dropLines="10" dropStyle="combo" dx="20" fmlaLink="[1]Лист2!$B$182" fmlaRange="[1]Лист2!$C$183:$C$192" noThreeD="1" sel="0" val="0"/>
</file>

<file path=xl/ctrlProps/ctrlProp134.xml><?xml version="1.0" encoding="utf-8"?>
<formControlPr xmlns="http://schemas.microsoft.com/office/spreadsheetml/2009/9/main" objectType="Drop" dropLines="14" dropStyle="combo" dx="20" fmlaLink="Лист2!$B$647" fmlaRange="Лист2!$C$648:$C$661" noThreeD="1" sel="14" val="0"/>
</file>

<file path=xl/ctrlProps/ctrlProp135.xml><?xml version="1.0" encoding="utf-8"?>
<formControlPr xmlns="http://schemas.microsoft.com/office/spreadsheetml/2009/9/main" objectType="Drop" dropLines="10" dropStyle="combo" dx="20" fmlaLink="[1]Лист2!$B$182" fmlaRange="[1]Лист2!$C$183:$C$192" noThreeD="1" sel="0" val="0"/>
</file>

<file path=xl/ctrlProps/ctrlProp136.xml><?xml version="1.0" encoding="utf-8"?>
<formControlPr xmlns="http://schemas.microsoft.com/office/spreadsheetml/2009/9/main" objectType="Drop" dropLines="14" dropStyle="combo" dx="20" fmlaLink="Лист2!$B$664" fmlaRange="Лист2!$C$665:$C$678" noThreeD="1" sel="14" val="0"/>
</file>

<file path=xl/ctrlProps/ctrlProp137.xml><?xml version="1.0" encoding="utf-8"?>
<formControlPr xmlns="http://schemas.microsoft.com/office/spreadsheetml/2009/9/main" objectType="Drop" dropLines="10" dropStyle="combo" dx="20" fmlaLink="[1]Лист2!$B$182" fmlaRange="[1]Лист2!$C$183:$C$192" noThreeD="1" sel="0" val="0"/>
</file>

<file path=xl/ctrlProps/ctrlProp138.xml><?xml version="1.0" encoding="utf-8"?>
<formControlPr xmlns="http://schemas.microsoft.com/office/spreadsheetml/2009/9/main" objectType="Drop" dropLines="14" dropStyle="combo" dx="20" fmlaLink="Лист2!$B$681" fmlaRange="Лист2!$C$682:$C$695" noThreeD="1" sel="14" val="0"/>
</file>

<file path=xl/ctrlProps/ctrlProp139.xml><?xml version="1.0" encoding="utf-8"?>
<formControlPr xmlns="http://schemas.microsoft.com/office/spreadsheetml/2009/9/main" objectType="Drop" dropLines="10" dropStyle="combo" dx="20" fmlaLink="[1]Лист2!$B$182" fmlaRange="[1]Лист2!$C$183:$C$192" noThreeD="1" sel="0" val="0"/>
</file>

<file path=xl/ctrlProps/ctrlProp14.xml><?xml version="1.0" encoding="utf-8"?>
<formControlPr xmlns="http://schemas.microsoft.com/office/spreadsheetml/2009/9/main" objectType="Drop" dropLines="10" dropStyle="combo" dx="20" fmlaLink="[1]Лист2!$B$134" fmlaRange="[1]Лист2!$C$135:$C$144" noThreeD="1" sel="0" val="0"/>
</file>

<file path=xl/ctrlProps/ctrlProp140.xml><?xml version="1.0" encoding="utf-8"?>
<formControlPr xmlns="http://schemas.microsoft.com/office/spreadsheetml/2009/9/main" objectType="Drop" dropLines="14" dropStyle="combo" dx="20" fmlaLink="Лист2!$B$698" fmlaRange="Лист2!$C$699:$C$712" noThreeD="1" sel="14" val="0"/>
</file>

<file path=xl/ctrlProps/ctrlProp15.xml><?xml version="1.0" encoding="utf-8"?>
<formControlPr xmlns="http://schemas.microsoft.com/office/spreadsheetml/2009/9/main" objectType="Drop" dropLines="10" dropStyle="combo" dx="20" fmlaLink="[1]Лист2!$B$146" fmlaRange="[1]Лист2!$C$147:$C$156" noThreeD="1" sel="0" val="0"/>
</file>

<file path=xl/ctrlProps/ctrlProp16.xml><?xml version="1.0" encoding="utf-8"?>
<formControlPr xmlns="http://schemas.microsoft.com/office/spreadsheetml/2009/9/main" objectType="Drop" dropLines="10" dropStyle="combo" dx="20" fmlaLink="[1]Лист2!$B$158" fmlaRange="[1]Лист2!$C$159:$C$168" noThreeD="1" sel="0" val="0"/>
</file>

<file path=xl/ctrlProps/ctrlProp17.xml><?xml version="1.0" encoding="utf-8"?>
<formControlPr xmlns="http://schemas.microsoft.com/office/spreadsheetml/2009/9/main" objectType="Drop" dropLines="10" dropStyle="combo" dx="20" fmlaLink="[1]Лист2!$B$170" fmlaRange="[1]Лист2!$C$171:$C$180" noThreeD="1" sel="0" val="0"/>
</file>

<file path=xl/ctrlProps/ctrlProp18.xml><?xml version="1.0" encoding="utf-8"?>
<formControlPr xmlns="http://schemas.microsoft.com/office/spreadsheetml/2009/9/main" objectType="Drop" dropLines="10" dropStyle="combo" dx="20" fmlaLink="[1]Лист2!$B$182" fmlaRange="[1]Лист2!$C$183:$C$192" noThreeD="1" sel="0" val="0"/>
</file>

<file path=xl/ctrlProps/ctrlProp19.xml><?xml version="1.0" encoding="utf-8"?>
<formControlPr xmlns="http://schemas.microsoft.com/office/spreadsheetml/2009/9/main" objectType="Drop" dropLines="10" dropStyle="combo" dx="20" fmlaLink="[1]Лист2!$B$266" fmlaRange="[1]Лист2!$C$267:$C$276" noThreeD="1" sel="0" val="0"/>
</file>

<file path=xl/ctrlProps/ctrlProp2.xml><?xml version="1.0" encoding="utf-8"?>
<formControlPr xmlns="http://schemas.microsoft.com/office/spreadsheetml/2009/9/main" objectType="Drop" dropLines="10" dropStyle="combo" dx="20" fmlaLink="Worksheet!$C$9" fmlaRange="Worksheet!$C$10:$C$76" noThreeD="1" sel="8" val="7"/>
</file>

<file path=xl/ctrlProps/ctrlProp20.xml><?xml version="1.0" encoding="utf-8"?>
<formControlPr xmlns="http://schemas.microsoft.com/office/spreadsheetml/2009/9/main" objectType="Drop" dropLines="10" dropStyle="combo" dx="20" fmlaLink="[1]Лист2!$B$14" fmlaRange="[1]Лист2!$C$15:$C$24" noThreeD="1" sel="0" val="0"/>
</file>

<file path=xl/ctrlProps/ctrlProp21.xml><?xml version="1.0" encoding="utf-8"?>
<formControlPr xmlns="http://schemas.microsoft.com/office/spreadsheetml/2009/9/main" objectType="Drop" dropLines="10" dropStyle="combo" dx="20" fmlaLink="[1]Лист2!$B$26" fmlaRange="[1]Лист2!$C$27:$C$36" noThreeD="1" sel="0" val="0"/>
</file>

<file path=xl/ctrlProps/ctrlProp22.xml><?xml version="1.0" encoding="utf-8"?>
<formControlPr xmlns="http://schemas.microsoft.com/office/spreadsheetml/2009/9/main" objectType="Drop" dropLines="10" dropStyle="combo" dx="20" fmlaLink="[1]Лист2!$B$38" fmlaRange="[1]Лист2!$C$39:$C$48" noThreeD="1" sel="0" val="0"/>
</file>

<file path=xl/ctrlProps/ctrlProp23.xml><?xml version="1.0" encoding="utf-8"?>
<formControlPr xmlns="http://schemas.microsoft.com/office/spreadsheetml/2009/9/main" objectType="Drop" dropLines="10" dropStyle="combo" dx="20" fmlaLink="[1]Лист2!$B$50" fmlaRange="[1]Лист2!$C$51:$C$60" noThreeD="1" sel="0" val="0"/>
</file>

<file path=xl/ctrlProps/ctrlProp24.xml><?xml version="1.0" encoding="utf-8"?>
<formControlPr xmlns="http://schemas.microsoft.com/office/spreadsheetml/2009/9/main" objectType="Drop" dropLines="10" dropStyle="combo" dx="20" fmlaLink="[1]Лист2!$B$62" fmlaRange="[1]Лист2!$C$63:$C$72" noThreeD="1" sel="0" val="0"/>
</file>

<file path=xl/ctrlProps/ctrlProp25.xml><?xml version="1.0" encoding="utf-8"?>
<formControlPr xmlns="http://schemas.microsoft.com/office/spreadsheetml/2009/9/main" objectType="Drop" dropLines="10" dropStyle="combo" dx="20" fmlaLink="[1]Лист2!$B$74" fmlaRange="[1]Лист2!$C$75:$C$84" noThreeD="1" sel="0" val="0"/>
</file>

<file path=xl/ctrlProps/ctrlProp26.xml><?xml version="1.0" encoding="utf-8"?>
<formControlPr xmlns="http://schemas.microsoft.com/office/spreadsheetml/2009/9/main" objectType="Drop" dropLines="10" dropStyle="combo" dx="20" fmlaLink="[1]Лист2!$B$86" fmlaRange="[1]Лист2!$C$87:$C$96" noThreeD="1" sel="0" val="0"/>
</file>

<file path=xl/ctrlProps/ctrlProp27.xml><?xml version="1.0" encoding="utf-8"?>
<formControlPr xmlns="http://schemas.microsoft.com/office/spreadsheetml/2009/9/main" objectType="Drop" dropLines="10" dropStyle="combo" dx="20" fmlaLink="[1]Лист2!$B$98" fmlaRange="[1]Лист2!$C$99:$C$108" noThreeD="1" sel="0" val="0"/>
</file>

<file path=xl/ctrlProps/ctrlProp28.xml><?xml version="1.0" encoding="utf-8"?>
<formControlPr xmlns="http://schemas.microsoft.com/office/spreadsheetml/2009/9/main" objectType="Drop" dropLines="10" dropStyle="combo" dx="20" fmlaLink="[1]Лист2!$B$110" fmlaRange="[1]Лист2!$C$111:$C$120" noThreeD="1" sel="0" val="0"/>
</file>

<file path=xl/ctrlProps/ctrlProp29.xml><?xml version="1.0" encoding="utf-8"?>
<formControlPr xmlns="http://schemas.microsoft.com/office/spreadsheetml/2009/9/main" objectType="Drop" dropLines="10" dropStyle="combo" dx="20" fmlaLink="[1]Лист2!$B$122" fmlaRange="[1]Лист2!$C$123:$C$132" noThreeD="1" sel="0" val="0"/>
</file>

<file path=xl/ctrlProps/ctrlProp3.xml><?xml version="1.0" encoding="utf-8"?>
<formControlPr xmlns="http://schemas.microsoft.com/office/spreadsheetml/2009/9/main" objectType="Drop" dropLines="10" dropStyle="combo" dx="20" fmlaLink="[1]Лист2!$B$2" fmlaRange="[1]Лист2!$C$3:$C$12" noThreeD="1" sel="0" val="0"/>
</file>

<file path=xl/ctrlProps/ctrlProp30.xml><?xml version="1.0" encoding="utf-8"?>
<formControlPr xmlns="http://schemas.microsoft.com/office/spreadsheetml/2009/9/main" objectType="Drop" dropLines="10" dropStyle="combo" dx="20" fmlaLink="[1]Лист2!$B$134" fmlaRange="[1]Лист2!$C$135:$C$144" noThreeD="1" sel="0" val="0"/>
</file>

<file path=xl/ctrlProps/ctrlProp31.xml><?xml version="1.0" encoding="utf-8"?>
<formControlPr xmlns="http://schemas.microsoft.com/office/spreadsheetml/2009/9/main" objectType="Drop" dropLines="10" dropStyle="combo" dx="20" fmlaLink="[1]Лист2!$B$146" fmlaRange="[1]Лист2!$C$147:$C$156" noThreeD="1" sel="0" val="0"/>
</file>

<file path=xl/ctrlProps/ctrlProp32.xml><?xml version="1.0" encoding="utf-8"?>
<formControlPr xmlns="http://schemas.microsoft.com/office/spreadsheetml/2009/9/main" objectType="Drop" dropLines="10" dropStyle="combo" dx="20" fmlaLink="[1]Лист2!$B$158" fmlaRange="[1]Лист2!$C$159:$C$168" noThreeD="1" sel="0" val="0"/>
</file>

<file path=xl/ctrlProps/ctrlProp33.xml><?xml version="1.0" encoding="utf-8"?>
<formControlPr xmlns="http://schemas.microsoft.com/office/spreadsheetml/2009/9/main" objectType="Drop" dropLines="10" dropStyle="combo" dx="20" fmlaLink="[1]Лист2!$B$170" fmlaRange="[1]Лист2!$C$171:$C$180" noThreeD="1" sel="0" val="0"/>
</file>

<file path=xl/ctrlProps/ctrlProp34.xml><?xml version="1.0" encoding="utf-8"?>
<formControlPr xmlns="http://schemas.microsoft.com/office/spreadsheetml/2009/9/main" objectType="Drop" dropLines="10" dropStyle="combo" dx="20" fmlaLink="[1]Лист2!$B$182" fmlaRange="[1]Лист2!$C$183:$C$192" noThreeD="1" sel="0" val="0"/>
</file>

<file path=xl/ctrlProps/ctrlProp35.xml><?xml version="1.0" encoding="utf-8"?>
<formControlPr xmlns="http://schemas.microsoft.com/office/spreadsheetml/2009/9/main" objectType="Drop" dropLines="10" dropStyle="combo" dx="20" fmlaLink="[1]Лист2!$B$278" fmlaRange="[1]Лист2!$C$279:$C$288" noThreeD="1" sel="0" val="0"/>
</file>

<file path=xl/ctrlProps/ctrlProp36.xml><?xml version="1.0" encoding="utf-8"?>
<formControlPr xmlns="http://schemas.microsoft.com/office/spreadsheetml/2009/9/main" objectType="Drop" dropLines="10" dropStyle="combo" dx="20" fmlaLink="[1]Лист2!$B$290" fmlaRange="[1]Лист2!$C$291:$C$300" noThreeD="1" sel="0" val="0"/>
</file>

<file path=xl/ctrlProps/ctrlProp37.xml><?xml version="1.0" encoding="utf-8"?>
<formControlPr xmlns="http://schemas.microsoft.com/office/spreadsheetml/2009/9/main" objectType="Drop" dropLines="10" dropStyle="combo" dx="20" fmlaLink="[1]Лист2!$B$302" fmlaRange="[1]Лист2!$C$303:$C$312" noThreeD="1" sel="0" val="0"/>
</file>

<file path=xl/ctrlProps/ctrlProp38.xml><?xml version="1.0" encoding="utf-8"?>
<formControlPr xmlns="http://schemas.microsoft.com/office/spreadsheetml/2009/9/main" objectType="Drop" dropLines="10" dropStyle="combo" dx="20" fmlaLink="[1]Лист2!$B$314" fmlaRange="[1]Лист2!$C$315:$C$324" noThreeD="1" sel="0" val="0"/>
</file>

<file path=xl/ctrlProps/ctrlProp39.xml><?xml version="1.0" encoding="utf-8"?>
<formControlPr xmlns="http://schemas.microsoft.com/office/spreadsheetml/2009/9/main" objectType="Drop" dropLines="10" dropStyle="combo" dx="20" fmlaLink="[1]Лист2!$B$326" fmlaRange="[1]Лист2!$C$327:$C$336" noThreeD="1" sel="0" val="0"/>
</file>

<file path=xl/ctrlProps/ctrlProp4.xml><?xml version="1.0" encoding="utf-8"?>
<formControlPr xmlns="http://schemas.microsoft.com/office/spreadsheetml/2009/9/main" objectType="Drop" dropLines="10" dropStyle="combo" dx="20" fmlaLink="[1]Лист2!$B$14" fmlaRange="[1]Лист2!$C$15:$C$24" noThreeD="1" sel="0" val="0"/>
</file>

<file path=xl/ctrlProps/ctrlProp40.xml><?xml version="1.0" encoding="utf-8"?>
<formControlPr xmlns="http://schemas.microsoft.com/office/spreadsheetml/2009/9/main" objectType="Drop" dropLines="10" dropStyle="combo" dx="20" fmlaLink="[1]Лист2!$B$338" fmlaRange="[1]Лист2!$C$339:$C$348" noThreeD="1" sel="0" val="0"/>
</file>

<file path=xl/ctrlProps/ctrlProp41.xml><?xml version="1.0" encoding="utf-8"?>
<formControlPr xmlns="http://schemas.microsoft.com/office/spreadsheetml/2009/9/main" objectType="Drop" dropLines="10" dropStyle="combo" dx="20" fmlaLink="[1]Лист2!$B$350" fmlaRange="[1]Лист2!$C$351:$C$360" noThreeD="1" sel="0" val="0"/>
</file>

<file path=xl/ctrlProps/ctrlProp42.xml><?xml version="1.0" encoding="utf-8"?>
<formControlPr xmlns="http://schemas.microsoft.com/office/spreadsheetml/2009/9/main" objectType="Drop" dropLines="10" dropStyle="combo" dx="20" fmlaLink="[1]Лист2!$B$362" fmlaRange="[1]Лист2!$C$363:$C$372" noThreeD="1" sel="0" val="0"/>
</file>

<file path=xl/ctrlProps/ctrlProp43.xml><?xml version="1.0" encoding="utf-8"?>
<formControlPr xmlns="http://schemas.microsoft.com/office/spreadsheetml/2009/9/main" objectType="Drop" dropLines="10" dropStyle="combo" dx="20" fmlaLink="[1]Лист2!$B$374" fmlaRange="[1]Лист2!$C$375:$C$384" noThreeD="1" sel="0" val="0"/>
</file>

<file path=xl/ctrlProps/ctrlProp44.xml><?xml version="1.0" encoding="utf-8"?>
<formControlPr xmlns="http://schemas.microsoft.com/office/spreadsheetml/2009/9/main" objectType="Drop" dropLines="10" dropStyle="combo" dx="20" fmlaLink="[1]Лист2!$B$386" fmlaRange="[1]Лист2!$C$387:$C$396" noThreeD="1" sel="0" val="0"/>
</file>

<file path=xl/ctrlProps/ctrlProp45.xml><?xml version="1.0" encoding="utf-8"?>
<formControlPr xmlns="http://schemas.microsoft.com/office/spreadsheetml/2009/9/main" objectType="Drop" dropLines="10" dropStyle="combo" dx="20" fmlaLink="[1]Лист2!$B$398" fmlaRange="[1]Лист2!$C$399:$C$408" noThreeD="1" sel="0" val="0"/>
</file>

<file path=xl/ctrlProps/ctrlProp46.xml><?xml version="1.0" encoding="utf-8"?>
<formControlPr xmlns="http://schemas.microsoft.com/office/spreadsheetml/2009/9/main" objectType="Drop" dropLines="10" dropStyle="combo" dx="20" fmlaLink="[1]Лист2!$B$410" fmlaRange="[1]Лист2!$C$411:$C$420" noThreeD="1" sel="0" val="0"/>
</file>

<file path=xl/ctrlProps/ctrlProp47.xml><?xml version="1.0" encoding="utf-8"?>
<formControlPr xmlns="http://schemas.microsoft.com/office/spreadsheetml/2009/9/main" objectType="Drop" dropLines="10" dropStyle="combo" dx="20" fmlaLink="[1]Лист2!$B$422" fmlaRange="[1]Лист2!$C$423:$C$432" noThreeD="1" sel="0" val="0"/>
</file>

<file path=xl/ctrlProps/ctrlProp48.xml><?xml version="1.0" encoding="utf-8"?>
<formControlPr xmlns="http://schemas.microsoft.com/office/spreadsheetml/2009/9/main" objectType="Drop" dropLines="10" dropStyle="combo" dx="20" fmlaLink="[1]Лист2!$B$434" fmlaRange="[1]Лист2!$C$435:$C$444" noThreeD="1" sel="0" val="0"/>
</file>

<file path=xl/ctrlProps/ctrlProp49.xml><?xml version="1.0" encoding="utf-8"?>
<formControlPr xmlns="http://schemas.microsoft.com/office/spreadsheetml/2009/9/main" objectType="Drop" dropLines="10" dropStyle="combo" dx="20" fmlaLink="[1]Лист2!$B$446" fmlaRange="[1]Лист2!$C$447:$C$456" noThreeD="1" sel="0" val="0"/>
</file>

<file path=xl/ctrlProps/ctrlProp5.xml><?xml version="1.0" encoding="utf-8"?>
<formControlPr xmlns="http://schemas.microsoft.com/office/spreadsheetml/2009/9/main" objectType="Drop" dropLines="10" dropStyle="combo" dx="20" fmlaLink="[1]Лист2!$B$26" fmlaRange="[1]Лист2!$C$27:$C$36" noThreeD="1" sel="0" val="0"/>
</file>

<file path=xl/ctrlProps/ctrlProp50.xml><?xml version="1.0" encoding="utf-8"?>
<formControlPr xmlns="http://schemas.microsoft.com/office/spreadsheetml/2009/9/main" objectType="Drop" dropLines="10" dropStyle="combo" dx="20" fmlaLink="[1]Лист2!$B$194" fmlaRange="[1]Лист2!$C$195:$C$204" noThreeD="1" sel="0" val="0"/>
</file>

<file path=xl/ctrlProps/ctrlProp51.xml><?xml version="1.0" encoding="utf-8"?>
<formControlPr xmlns="http://schemas.microsoft.com/office/spreadsheetml/2009/9/main" objectType="Drop" dropLines="10" dropStyle="combo" dx="20" fmlaLink="[1]Лист2!$B$206" fmlaRange="[1]Лист2!$C$207:$C$216" noThreeD="1" sel="0" val="0"/>
</file>

<file path=xl/ctrlProps/ctrlProp52.xml><?xml version="1.0" encoding="utf-8"?>
<formControlPr xmlns="http://schemas.microsoft.com/office/spreadsheetml/2009/9/main" objectType="Drop" dropLines="10" dropStyle="combo" dx="20" fmlaLink="[1]Лист2!$B$218" fmlaRange="[1]Лист2!$C$219:$C$228" noThreeD="1" sel="0" val="0"/>
</file>

<file path=xl/ctrlProps/ctrlProp53.xml><?xml version="1.0" encoding="utf-8"?>
<formControlPr xmlns="http://schemas.microsoft.com/office/spreadsheetml/2009/9/main" objectType="Drop" dropLines="10" dropStyle="combo" dx="20" fmlaLink="[1]Лист2!$B$230" fmlaRange="[1]Лист2!$C$231:$C$240" noThreeD="1" sel="0" val="0"/>
</file>

<file path=xl/ctrlProps/ctrlProp54.xml><?xml version="1.0" encoding="utf-8"?>
<formControlPr xmlns="http://schemas.microsoft.com/office/spreadsheetml/2009/9/main" objectType="Drop" dropLines="10" dropStyle="combo" dx="20" fmlaLink="[1]Лист2!$B$242" fmlaRange="[1]Лист2!$C$243:$C$252" noThreeD="1" sel="0" val="0"/>
</file>

<file path=xl/ctrlProps/ctrlProp55.xml><?xml version="1.0" encoding="utf-8"?>
<formControlPr xmlns="http://schemas.microsoft.com/office/spreadsheetml/2009/9/main" objectType="Drop" dropLines="10" dropStyle="combo" dx="20" fmlaLink="[1]Лист2!$B$254" fmlaRange="[1]Лист2!$C$255:$C$264" noThreeD="1" sel="0" val="0"/>
</file>

<file path=xl/ctrlProps/ctrlProp56.xml><?xml version="1.0" encoding="utf-8"?>
<formControlPr xmlns="http://schemas.microsoft.com/office/spreadsheetml/2009/9/main" objectType="Drop" dropLines="10" dropStyle="combo" dx="20" fmlaLink="[1]Лист2!$B$182" fmlaRange="[1]Лист2!$C$183:$C$192" noThreeD="1" sel="0" val="0"/>
</file>

<file path=xl/ctrlProps/ctrlProp57.xml><?xml version="1.0" encoding="utf-8"?>
<formControlPr xmlns="http://schemas.microsoft.com/office/spreadsheetml/2009/9/main" objectType="Drop" dropLines="10" dropStyle="combo" dx="20" fmlaLink="[1]Лист2!$B$446" fmlaRange="[1]Лист2!$C$447:$C$456" noThreeD="1" sel="0" val="0"/>
</file>

<file path=xl/ctrlProps/ctrlProp58.xml><?xml version="1.0" encoding="utf-8"?>
<formControlPr xmlns="http://schemas.microsoft.com/office/spreadsheetml/2009/9/main" objectType="Drop" dropLines="10" dropStyle="combo" dx="20" fmlaLink="[1]Лист2!$B$182" fmlaRange="[1]Лист2!$C$183:$C$192" noThreeD="1" sel="0" val="0"/>
</file>

<file path=xl/ctrlProps/ctrlProp59.xml><?xml version="1.0" encoding="utf-8"?>
<formControlPr xmlns="http://schemas.microsoft.com/office/spreadsheetml/2009/9/main" objectType="Drop" dropLines="10" dropStyle="combo" dx="20" fmlaLink="[1]Лист2!$B$446" fmlaRange="[1]Лист2!$C$447:$C$456" noThreeD="1" sel="0" val="0"/>
</file>

<file path=xl/ctrlProps/ctrlProp6.xml><?xml version="1.0" encoding="utf-8"?>
<formControlPr xmlns="http://schemas.microsoft.com/office/spreadsheetml/2009/9/main" objectType="Drop" dropLines="10" dropStyle="combo" dx="20" fmlaLink="[1]Лист2!$B$38" fmlaRange="[1]Лист2!$C$39:$C$48" noThreeD="1" sel="0" val="0"/>
</file>

<file path=xl/ctrlProps/ctrlProp60.xml><?xml version="1.0" encoding="utf-8"?>
<formControlPr xmlns="http://schemas.microsoft.com/office/spreadsheetml/2009/9/main" objectType="Drop" dropLines="10" dropStyle="combo" dx="20" fmlaLink="[1]Лист2!$B$182" fmlaRange="[1]Лист2!$C$183:$C$192" noThreeD="1" sel="0" val="0"/>
</file>

<file path=xl/ctrlProps/ctrlProp61.xml><?xml version="1.0" encoding="utf-8"?>
<formControlPr xmlns="http://schemas.microsoft.com/office/spreadsheetml/2009/9/main" objectType="Drop" dropLines="10" dropStyle="combo" dx="20" fmlaLink="[1]Лист2!$B$446" fmlaRange="[1]Лист2!$C$447:$C$456" noThreeD="1" sel="0" val="0"/>
</file>

<file path=xl/ctrlProps/ctrlProp62.xml><?xml version="1.0" encoding="utf-8"?>
<formControlPr xmlns="http://schemas.microsoft.com/office/spreadsheetml/2009/9/main" objectType="Drop" dropLines="10" dropStyle="combo" dx="20" fmlaLink="[1]Лист2!$B$182" fmlaRange="[1]Лист2!$C$183:$C$192" noThreeD="1" sel="0" val="0"/>
</file>

<file path=xl/ctrlProps/ctrlProp63.xml><?xml version="1.0" encoding="utf-8"?>
<formControlPr xmlns="http://schemas.microsoft.com/office/spreadsheetml/2009/9/main" objectType="Drop" dropLines="10" dropStyle="combo" dx="20" fmlaLink="[1]Лист2!$B$446" fmlaRange="[1]Лист2!$C$447:$C$456" noThreeD="1" sel="0" val="0"/>
</file>

<file path=xl/ctrlProps/ctrlProp64.xml><?xml version="1.0" encoding="utf-8"?>
<formControlPr xmlns="http://schemas.microsoft.com/office/spreadsheetml/2009/9/main" objectType="Drop" dropLines="10" dropStyle="combo" dx="20" fmlaLink="[1]Лист2!$B$182" fmlaRange="[1]Лист2!$C$183:$C$192" noThreeD="1" sel="0" val="0"/>
</file>

<file path=xl/ctrlProps/ctrlProp65.xml><?xml version="1.0" encoding="utf-8"?>
<formControlPr xmlns="http://schemas.microsoft.com/office/spreadsheetml/2009/9/main" objectType="Drop" dropLines="10" dropStyle="combo" dx="20" fmlaLink="[1]Лист2!$B$458" fmlaRange="[1]Лист2!$C$459:$C$468" noThreeD="1" sel="0" val="0"/>
</file>

<file path=xl/ctrlProps/ctrlProp66.xml><?xml version="1.0" encoding="utf-8"?>
<formControlPr xmlns="http://schemas.microsoft.com/office/spreadsheetml/2009/9/main" objectType="Drop" dropLines="10" dropStyle="combo" dx="20" fmlaLink="[1]Лист2!$B$182" fmlaRange="[1]Лист2!$C$183:$C$192" noThreeD="1" sel="0" val="0"/>
</file>

<file path=xl/ctrlProps/ctrlProp67.xml><?xml version="1.0" encoding="utf-8"?>
<formControlPr xmlns="http://schemas.microsoft.com/office/spreadsheetml/2009/9/main" objectType="Drop" dropLines="10" dropStyle="combo" dx="20" fmlaLink="[1]Лист2!$B$470" fmlaRange="[1]Лист2!$C$471:$C$480" noThreeD="1" sel="0" val="0"/>
</file>

<file path=xl/ctrlProps/ctrlProp68.xml><?xml version="1.0" encoding="utf-8"?>
<formControlPr xmlns="http://schemas.microsoft.com/office/spreadsheetml/2009/9/main" objectType="Drop" dropLines="10" dropStyle="combo" dx="20" fmlaLink="[1]Лист2!$B$182" fmlaRange="[1]Лист2!$C$183:$C$192" noThreeD="1" sel="0" val="0"/>
</file>

<file path=xl/ctrlProps/ctrlProp69.xml><?xml version="1.0" encoding="utf-8"?>
<formControlPr xmlns="http://schemas.microsoft.com/office/spreadsheetml/2009/9/main" objectType="Drop" dropLines="10" dropStyle="combo" dx="20" fmlaLink="[1]Лист2!$B$482" fmlaRange="[1]Лист2!$C$483:$C$492" noThreeD="1" sel="0" val="0"/>
</file>

<file path=xl/ctrlProps/ctrlProp7.xml><?xml version="1.0" encoding="utf-8"?>
<formControlPr xmlns="http://schemas.microsoft.com/office/spreadsheetml/2009/9/main" objectType="Drop" dropLines="10" dropStyle="combo" dx="20" fmlaLink="[1]Лист2!$B$50" fmlaRange="[1]Лист2!$C$51:$C$60" noThreeD="1" sel="0" val="0"/>
</file>

<file path=xl/ctrlProps/ctrlProp70.xml><?xml version="1.0" encoding="utf-8"?>
<formControlPr xmlns="http://schemas.microsoft.com/office/spreadsheetml/2009/9/main" objectType="Drop" dropLines="10" dropStyle="combo" dx="20" fmlaLink="[1]Лист2!$B$182" fmlaRange="[1]Лист2!$C$183:$C$192" noThreeD="1" sel="0" val="0"/>
</file>

<file path=xl/ctrlProps/ctrlProp71.xml><?xml version="1.0" encoding="utf-8"?>
<formControlPr xmlns="http://schemas.microsoft.com/office/spreadsheetml/2009/9/main" objectType="Drop" dropLines="10" dropStyle="combo" dx="20" fmlaLink="[1]Лист2!$B$494" fmlaRange="[1]Лист2!$C$495:$C$504" noThreeD="1" sel="0" val="0"/>
</file>

<file path=xl/ctrlProps/ctrlProp72.xml><?xml version="1.0" encoding="utf-8"?>
<formControlPr xmlns="http://schemas.microsoft.com/office/spreadsheetml/2009/9/main" objectType="Drop" dropLines="14" dropStyle="combo" dx="20" fmlaLink="Лист2!$B$2" fmlaRange="Лист2!$C$3:$C$16" noThreeD="1" sel="11" val="0"/>
</file>

<file path=xl/ctrlProps/ctrlProp73.xml><?xml version="1.0" encoding="utf-8"?>
<formControlPr xmlns="http://schemas.microsoft.com/office/spreadsheetml/2009/9/main" objectType="Drop" dropLines="14" dropStyle="combo" dx="20" fmlaLink="Лист2!$B$19" fmlaRange="Лист2!$C$20:$C$33" noThreeD="1" sel="11" val="0"/>
</file>

<file path=xl/ctrlProps/ctrlProp74.xml><?xml version="1.0" encoding="utf-8"?>
<formControlPr xmlns="http://schemas.microsoft.com/office/spreadsheetml/2009/9/main" objectType="Drop" dropLines="14" dropStyle="combo" dx="20" fmlaLink="Лист2!$B$35" fmlaRange="Лист2!$C$36:$C$49" noThreeD="1" sel="14" val="0"/>
</file>

<file path=xl/ctrlProps/ctrlProp75.xml><?xml version="1.0" encoding="utf-8"?>
<formControlPr xmlns="http://schemas.microsoft.com/office/spreadsheetml/2009/9/main" objectType="Drop" dropLines="14" dropStyle="combo" dx="20" fmlaLink="Лист2!$B$52" fmlaRange="Лист2!$C$53:$C$66" noThreeD="1" sel="14" val="0"/>
</file>

<file path=xl/ctrlProps/ctrlProp76.xml><?xml version="1.0" encoding="utf-8"?>
<formControlPr xmlns="http://schemas.microsoft.com/office/spreadsheetml/2009/9/main" objectType="Drop" dropLines="14" dropStyle="combo" dx="20" fmlaLink="Лист2!$B$69" fmlaRange="Лист2!$C$70:$C$83" noThreeD="1" sel="14" val="0"/>
</file>

<file path=xl/ctrlProps/ctrlProp77.xml><?xml version="1.0" encoding="utf-8"?>
<formControlPr xmlns="http://schemas.microsoft.com/office/spreadsheetml/2009/9/main" objectType="Drop" dropLines="14" dropStyle="combo" dx="20" fmlaLink="Лист2!$B$86" fmlaRange="Лист2!$C$87:$C$100" noThreeD="1" sel="14" val="0"/>
</file>

<file path=xl/ctrlProps/ctrlProp78.xml><?xml version="1.0" encoding="utf-8"?>
<formControlPr xmlns="http://schemas.microsoft.com/office/spreadsheetml/2009/9/main" objectType="Drop" dropLines="14" dropStyle="combo" dx="20" fmlaLink="Лист2!$B$103" fmlaRange="Лист2!$C$104:$C$117" noThreeD="1" sel="14" val="0"/>
</file>

<file path=xl/ctrlProps/ctrlProp79.xml><?xml version="1.0" encoding="utf-8"?>
<formControlPr xmlns="http://schemas.microsoft.com/office/spreadsheetml/2009/9/main" objectType="Drop" dropLines="14" dropStyle="combo" dx="20" fmlaLink="Лист2!$B$120" fmlaRange="Лист2!$C$121:$C$134" noThreeD="1" sel="14" val="0"/>
</file>

<file path=xl/ctrlProps/ctrlProp8.xml><?xml version="1.0" encoding="utf-8"?>
<formControlPr xmlns="http://schemas.microsoft.com/office/spreadsheetml/2009/9/main" objectType="Drop" dropLines="10" dropStyle="combo" dx="20" fmlaLink="[1]Лист2!$B$62" fmlaRange="[1]Лист2!$C$63:$C$72" noThreeD="1" sel="0" val="0"/>
</file>

<file path=xl/ctrlProps/ctrlProp80.xml><?xml version="1.0" encoding="utf-8"?>
<formControlPr xmlns="http://schemas.microsoft.com/office/spreadsheetml/2009/9/main" objectType="Drop" dropLines="14" dropStyle="combo" dx="20" fmlaLink="Лист2!$B$137" fmlaRange="Лист2!$C$138:$C$151" noThreeD="1" sel="14" val="0"/>
</file>

<file path=xl/ctrlProps/ctrlProp81.xml><?xml version="1.0" encoding="utf-8"?>
<formControlPr xmlns="http://schemas.microsoft.com/office/spreadsheetml/2009/9/main" objectType="Drop" dropLines="14" dropStyle="combo" dx="20" fmlaLink="Лист2!$B$154" fmlaRange="Лист2!$C$155:$C$168" noThreeD="1" sel="14" val="0"/>
</file>

<file path=xl/ctrlProps/ctrlProp82.xml><?xml version="1.0" encoding="utf-8"?>
<formControlPr xmlns="http://schemas.microsoft.com/office/spreadsheetml/2009/9/main" objectType="Drop" dropLines="14" dropStyle="combo" dx="20" fmlaLink="Лист2!$B$171" fmlaRange="Лист2!$C$172:$C$185" noThreeD="1" sel="14" val="0"/>
</file>

<file path=xl/ctrlProps/ctrlProp83.xml><?xml version="1.0" encoding="utf-8"?>
<formControlPr xmlns="http://schemas.microsoft.com/office/spreadsheetml/2009/9/main" objectType="Drop" dropLines="14" dropStyle="combo" dx="20" fmlaLink="Лист2!$B$188" fmlaRange="Лист2!$C$189:$C$202" noThreeD="1" sel="14" val="0"/>
</file>

<file path=xl/ctrlProps/ctrlProp84.xml><?xml version="1.0" encoding="utf-8"?>
<formControlPr xmlns="http://schemas.microsoft.com/office/spreadsheetml/2009/9/main" objectType="Drop" dropLines="14" dropStyle="combo" dx="20" fmlaLink="Лист2!$B$205" fmlaRange="Лист2!$C$206:$C$219" noThreeD="1" sel="14" val="0"/>
</file>

<file path=xl/ctrlProps/ctrlProp85.xml><?xml version="1.0" encoding="utf-8"?>
<formControlPr xmlns="http://schemas.microsoft.com/office/spreadsheetml/2009/9/main" objectType="Drop" dropLines="14" dropStyle="combo" dx="20" fmlaLink="Лист2!$B$222" fmlaRange="Лист2!$C$223:$C$236" noThreeD="1" sel="14" val="0"/>
</file>

<file path=xl/ctrlProps/ctrlProp86.xml><?xml version="1.0" encoding="utf-8"?>
<formControlPr xmlns="http://schemas.microsoft.com/office/spreadsheetml/2009/9/main" objectType="Drop" dropLines="14" dropStyle="combo" dx="20" fmlaLink="Лист2!$B$239" fmlaRange="Лист2!$C$240:$C$253" noThreeD="1" sel="14" val="0"/>
</file>

<file path=xl/ctrlProps/ctrlProp87.xml><?xml version="1.0" encoding="utf-8"?>
<formControlPr xmlns="http://schemas.microsoft.com/office/spreadsheetml/2009/9/main" objectType="Drop" dropLines="14" dropStyle="combo" dx="20" fmlaLink="Лист2!$B$256" fmlaRange="Лист2!$C$257:$C$270" noThreeD="1" sel="14" val="0"/>
</file>

<file path=xl/ctrlProps/ctrlProp88.xml><?xml version="1.0" encoding="utf-8"?>
<formControlPr xmlns="http://schemas.microsoft.com/office/spreadsheetml/2009/9/main" objectType="Drop" dropLines="14" dropStyle="combo" dx="20" fmlaLink="Лист2!$B$375" fmlaRange="Лист2!$C$376:$C$389" noThreeD="1" sel="14" val="0"/>
</file>

<file path=xl/ctrlProps/ctrlProp89.xml><?xml version="1.0" encoding="utf-8"?>
<formControlPr xmlns="http://schemas.microsoft.com/office/spreadsheetml/2009/9/main" objectType="Drop" dropLines="10" dropStyle="combo" dx="20" fmlaLink="[1]Лист2!$B$14" fmlaRange="[1]Лист2!$C$15:$C$24" noThreeD="1" sel="0" val="0"/>
</file>

<file path=xl/ctrlProps/ctrlProp9.xml><?xml version="1.0" encoding="utf-8"?>
<formControlPr xmlns="http://schemas.microsoft.com/office/spreadsheetml/2009/9/main" objectType="Drop" dropLines="10" dropStyle="combo" dx="20" fmlaLink="[1]Лист2!$B$74" fmlaRange="[1]Лист2!$C$75:$C$84" noThreeD="1" sel="0" val="0"/>
</file>

<file path=xl/ctrlProps/ctrlProp90.xml><?xml version="1.0" encoding="utf-8"?>
<formControlPr xmlns="http://schemas.microsoft.com/office/spreadsheetml/2009/9/main" objectType="Drop" dropLines="10" dropStyle="combo" dx="20" fmlaLink="[1]Лист2!$B$26" fmlaRange="[1]Лист2!$C$27:$C$36" noThreeD="1" sel="0" val="0"/>
</file>

<file path=xl/ctrlProps/ctrlProp91.xml><?xml version="1.0" encoding="utf-8"?>
<formControlPr xmlns="http://schemas.microsoft.com/office/spreadsheetml/2009/9/main" objectType="Drop" dropLines="10" dropStyle="combo" dx="20" fmlaLink="[1]Лист2!$B$38" fmlaRange="[1]Лист2!$C$39:$C$48" noThreeD="1" sel="0" val="0"/>
</file>

<file path=xl/ctrlProps/ctrlProp92.xml><?xml version="1.0" encoding="utf-8"?>
<formControlPr xmlns="http://schemas.microsoft.com/office/spreadsheetml/2009/9/main" objectType="Drop" dropLines="10" dropStyle="combo" dx="20" fmlaLink="[1]Лист2!$B$50" fmlaRange="[1]Лист2!$C$51:$C$60" noThreeD="1" sel="0" val="0"/>
</file>

<file path=xl/ctrlProps/ctrlProp93.xml><?xml version="1.0" encoding="utf-8"?>
<formControlPr xmlns="http://schemas.microsoft.com/office/spreadsheetml/2009/9/main" objectType="Drop" dropLines="10" dropStyle="combo" dx="20" fmlaLink="[1]Лист2!$B$62" fmlaRange="[1]Лист2!$C$63:$C$72" noThreeD="1" sel="0" val="0"/>
</file>

<file path=xl/ctrlProps/ctrlProp94.xml><?xml version="1.0" encoding="utf-8"?>
<formControlPr xmlns="http://schemas.microsoft.com/office/spreadsheetml/2009/9/main" objectType="Drop" dropLines="10" dropStyle="combo" dx="20" fmlaLink="[1]Лист2!$B$74" fmlaRange="[1]Лист2!$C$75:$C$84" noThreeD="1" sel="0" val="0"/>
</file>

<file path=xl/ctrlProps/ctrlProp95.xml><?xml version="1.0" encoding="utf-8"?>
<formControlPr xmlns="http://schemas.microsoft.com/office/spreadsheetml/2009/9/main" objectType="Drop" dropLines="10" dropStyle="combo" dx="20" fmlaLink="[1]Лист2!$B$86" fmlaRange="[1]Лист2!$C$87:$C$96" noThreeD="1" sel="0" val="0"/>
</file>

<file path=xl/ctrlProps/ctrlProp96.xml><?xml version="1.0" encoding="utf-8"?>
<formControlPr xmlns="http://schemas.microsoft.com/office/spreadsheetml/2009/9/main" objectType="Drop" dropLines="10" dropStyle="combo" dx="20" fmlaLink="[1]Лист2!$B$98" fmlaRange="[1]Лист2!$C$99:$C$108" noThreeD="1" sel="0" val="0"/>
</file>

<file path=xl/ctrlProps/ctrlProp97.xml><?xml version="1.0" encoding="utf-8"?>
<formControlPr xmlns="http://schemas.microsoft.com/office/spreadsheetml/2009/9/main" objectType="Drop" dropLines="10" dropStyle="combo" dx="20" fmlaLink="[1]Лист2!$B$110" fmlaRange="[1]Лист2!$C$111:$C$120" noThreeD="1" sel="0" val="0"/>
</file>

<file path=xl/ctrlProps/ctrlProp98.xml><?xml version="1.0" encoding="utf-8"?>
<formControlPr xmlns="http://schemas.microsoft.com/office/spreadsheetml/2009/9/main" objectType="Drop" dropLines="10" dropStyle="combo" dx="20" fmlaLink="[1]Лист2!$B$122" fmlaRange="[1]Лист2!$C$123:$C$132" noThreeD="1" sel="0" val="0"/>
</file>

<file path=xl/ctrlProps/ctrlProp99.xml><?xml version="1.0" encoding="utf-8"?>
<formControlPr xmlns="http://schemas.microsoft.com/office/spreadsheetml/2009/9/main" objectType="Drop" dropLines="10" dropStyle="combo" dx="20" fmlaLink="[1]Лист2!$B$134" fmlaRange="[1]Лист2!$C$135:$C$144" noThreeD="1" sel="0"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8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59.emf"/><Relationship Id="rId21" Type="http://schemas.openxmlformats.org/officeDocument/2006/relationships/image" Target="../media/image64.emf"/><Relationship Id="rId42" Type="http://schemas.openxmlformats.org/officeDocument/2006/relationships/image" Target="../media/image43.emf"/><Relationship Id="rId47" Type="http://schemas.openxmlformats.org/officeDocument/2006/relationships/image" Target="../media/image38.emf"/><Relationship Id="rId63" Type="http://schemas.openxmlformats.org/officeDocument/2006/relationships/image" Target="../media/image22.emf"/><Relationship Id="rId68" Type="http://schemas.openxmlformats.org/officeDocument/2006/relationships/image" Target="../media/image17.emf"/><Relationship Id="rId84" Type="http://schemas.openxmlformats.org/officeDocument/2006/relationships/image" Target="../media/image1.emf"/><Relationship Id="rId16" Type="http://schemas.openxmlformats.org/officeDocument/2006/relationships/image" Target="../media/image69.emf"/><Relationship Id="rId11" Type="http://schemas.openxmlformats.org/officeDocument/2006/relationships/image" Target="../media/image74.emf"/><Relationship Id="rId32" Type="http://schemas.openxmlformats.org/officeDocument/2006/relationships/image" Target="../media/image53.emf"/><Relationship Id="rId37" Type="http://schemas.openxmlformats.org/officeDocument/2006/relationships/image" Target="../media/image48.emf"/><Relationship Id="rId53" Type="http://schemas.openxmlformats.org/officeDocument/2006/relationships/image" Target="../media/image32.emf"/><Relationship Id="rId58" Type="http://schemas.openxmlformats.org/officeDocument/2006/relationships/image" Target="../media/image27.emf"/><Relationship Id="rId74" Type="http://schemas.openxmlformats.org/officeDocument/2006/relationships/image" Target="../media/image11.emf"/><Relationship Id="rId79" Type="http://schemas.openxmlformats.org/officeDocument/2006/relationships/image" Target="../media/image6.emf"/><Relationship Id="rId5" Type="http://schemas.openxmlformats.org/officeDocument/2006/relationships/image" Target="../media/image80.emf"/><Relationship Id="rId61" Type="http://schemas.openxmlformats.org/officeDocument/2006/relationships/image" Target="../media/image24.emf"/><Relationship Id="rId82" Type="http://schemas.openxmlformats.org/officeDocument/2006/relationships/image" Target="../media/image3.emf"/><Relationship Id="rId19" Type="http://schemas.openxmlformats.org/officeDocument/2006/relationships/image" Target="../media/image66.emf"/><Relationship Id="rId14" Type="http://schemas.openxmlformats.org/officeDocument/2006/relationships/image" Target="../media/image71.emf"/><Relationship Id="rId22" Type="http://schemas.openxmlformats.org/officeDocument/2006/relationships/image" Target="../media/image63.emf"/><Relationship Id="rId27" Type="http://schemas.openxmlformats.org/officeDocument/2006/relationships/image" Target="../media/image58.emf"/><Relationship Id="rId30" Type="http://schemas.openxmlformats.org/officeDocument/2006/relationships/image" Target="../media/image55.emf"/><Relationship Id="rId35" Type="http://schemas.openxmlformats.org/officeDocument/2006/relationships/image" Target="../media/image50.emf"/><Relationship Id="rId43" Type="http://schemas.openxmlformats.org/officeDocument/2006/relationships/image" Target="../media/image42.emf"/><Relationship Id="rId48" Type="http://schemas.openxmlformats.org/officeDocument/2006/relationships/image" Target="../media/image37.emf"/><Relationship Id="rId56" Type="http://schemas.openxmlformats.org/officeDocument/2006/relationships/image" Target="../media/image29.emf"/><Relationship Id="rId64" Type="http://schemas.openxmlformats.org/officeDocument/2006/relationships/image" Target="../media/image21.emf"/><Relationship Id="rId69" Type="http://schemas.openxmlformats.org/officeDocument/2006/relationships/image" Target="../media/image16.emf"/><Relationship Id="rId77" Type="http://schemas.openxmlformats.org/officeDocument/2006/relationships/image" Target="../media/image8.emf"/><Relationship Id="rId8" Type="http://schemas.openxmlformats.org/officeDocument/2006/relationships/image" Target="../media/image77.emf"/><Relationship Id="rId51" Type="http://schemas.openxmlformats.org/officeDocument/2006/relationships/image" Target="../media/image34.emf"/><Relationship Id="rId72" Type="http://schemas.openxmlformats.org/officeDocument/2006/relationships/image" Target="../media/image13.emf"/><Relationship Id="rId80" Type="http://schemas.openxmlformats.org/officeDocument/2006/relationships/image" Target="../media/image5.emf"/><Relationship Id="rId3" Type="http://schemas.openxmlformats.org/officeDocument/2006/relationships/image" Target="../media/image82.emf"/><Relationship Id="rId12" Type="http://schemas.openxmlformats.org/officeDocument/2006/relationships/image" Target="../media/image73.emf"/><Relationship Id="rId17" Type="http://schemas.openxmlformats.org/officeDocument/2006/relationships/image" Target="../media/image68.emf"/><Relationship Id="rId25" Type="http://schemas.openxmlformats.org/officeDocument/2006/relationships/image" Target="../media/image60.emf"/><Relationship Id="rId33" Type="http://schemas.openxmlformats.org/officeDocument/2006/relationships/image" Target="../media/image52.emf"/><Relationship Id="rId38" Type="http://schemas.openxmlformats.org/officeDocument/2006/relationships/image" Target="../media/image47.emf"/><Relationship Id="rId46" Type="http://schemas.openxmlformats.org/officeDocument/2006/relationships/image" Target="../media/image39.emf"/><Relationship Id="rId59" Type="http://schemas.openxmlformats.org/officeDocument/2006/relationships/image" Target="../media/image26.emf"/><Relationship Id="rId67" Type="http://schemas.openxmlformats.org/officeDocument/2006/relationships/image" Target="../media/image18.emf"/><Relationship Id="rId20" Type="http://schemas.openxmlformats.org/officeDocument/2006/relationships/image" Target="../media/image65.emf"/><Relationship Id="rId41" Type="http://schemas.openxmlformats.org/officeDocument/2006/relationships/image" Target="../media/image44.emf"/><Relationship Id="rId54" Type="http://schemas.openxmlformats.org/officeDocument/2006/relationships/image" Target="../media/image31.emf"/><Relationship Id="rId62" Type="http://schemas.openxmlformats.org/officeDocument/2006/relationships/image" Target="../media/image23.emf"/><Relationship Id="rId70" Type="http://schemas.openxmlformats.org/officeDocument/2006/relationships/image" Target="../media/image15.emf"/><Relationship Id="rId75" Type="http://schemas.openxmlformats.org/officeDocument/2006/relationships/image" Target="../media/image10.emf"/><Relationship Id="rId83" Type="http://schemas.openxmlformats.org/officeDocument/2006/relationships/image" Target="../media/image2.emf"/><Relationship Id="rId1" Type="http://schemas.openxmlformats.org/officeDocument/2006/relationships/image" Target="../media/image84.emf"/><Relationship Id="rId6" Type="http://schemas.openxmlformats.org/officeDocument/2006/relationships/image" Target="../media/image79.emf"/><Relationship Id="rId15" Type="http://schemas.openxmlformats.org/officeDocument/2006/relationships/image" Target="../media/image70.emf"/><Relationship Id="rId23" Type="http://schemas.openxmlformats.org/officeDocument/2006/relationships/image" Target="../media/image62.emf"/><Relationship Id="rId28" Type="http://schemas.openxmlformats.org/officeDocument/2006/relationships/image" Target="../media/image57.emf"/><Relationship Id="rId36" Type="http://schemas.openxmlformats.org/officeDocument/2006/relationships/image" Target="../media/image49.emf"/><Relationship Id="rId49" Type="http://schemas.openxmlformats.org/officeDocument/2006/relationships/image" Target="../media/image36.emf"/><Relationship Id="rId57" Type="http://schemas.openxmlformats.org/officeDocument/2006/relationships/image" Target="../media/image28.emf"/><Relationship Id="rId10" Type="http://schemas.openxmlformats.org/officeDocument/2006/relationships/image" Target="../media/image75.emf"/><Relationship Id="rId31" Type="http://schemas.openxmlformats.org/officeDocument/2006/relationships/image" Target="../media/image54.emf"/><Relationship Id="rId44" Type="http://schemas.openxmlformats.org/officeDocument/2006/relationships/image" Target="../media/image41.emf"/><Relationship Id="rId52" Type="http://schemas.openxmlformats.org/officeDocument/2006/relationships/image" Target="../media/image33.emf"/><Relationship Id="rId60" Type="http://schemas.openxmlformats.org/officeDocument/2006/relationships/image" Target="../media/image25.emf"/><Relationship Id="rId65" Type="http://schemas.openxmlformats.org/officeDocument/2006/relationships/image" Target="../media/image20.emf"/><Relationship Id="rId73" Type="http://schemas.openxmlformats.org/officeDocument/2006/relationships/image" Target="../media/image12.emf"/><Relationship Id="rId78" Type="http://schemas.openxmlformats.org/officeDocument/2006/relationships/image" Target="../media/image7.emf"/><Relationship Id="rId81" Type="http://schemas.openxmlformats.org/officeDocument/2006/relationships/image" Target="../media/image4.emf"/><Relationship Id="rId4" Type="http://schemas.openxmlformats.org/officeDocument/2006/relationships/image" Target="../media/image81.emf"/><Relationship Id="rId9" Type="http://schemas.openxmlformats.org/officeDocument/2006/relationships/image" Target="../media/image76.emf"/><Relationship Id="rId13" Type="http://schemas.openxmlformats.org/officeDocument/2006/relationships/image" Target="../media/image72.emf"/><Relationship Id="rId18" Type="http://schemas.openxmlformats.org/officeDocument/2006/relationships/image" Target="../media/image67.emf"/><Relationship Id="rId39" Type="http://schemas.openxmlformats.org/officeDocument/2006/relationships/image" Target="../media/image46.emf"/><Relationship Id="rId34" Type="http://schemas.openxmlformats.org/officeDocument/2006/relationships/image" Target="../media/image51.emf"/><Relationship Id="rId50" Type="http://schemas.openxmlformats.org/officeDocument/2006/relationships/image" Target="../media/image35.emf"/><Relationship Id="rId55" Type="http://schemas.openxmlformats.org/officeDocument/2006/relationships/image" Target="../media/image30.emf"/><Relationship Id="rId76" Type="http://schemas.openxmlformats.org/officeDocument/2006/relationships/image" Target="../media/image9.emf"/><Relationship Id="rId7" Type="http://schemas.openxmlformats.org/officeDocument/2006/relationships/image" Target="../media/image78.emf"/><Relationship Id="rId71" Type="http://schemas.openxmlformats.org/officeDocument/2006/relationships/image" Target="../media/image14.emf"/><Relationship Id="rId2" Type="http://schemas.openxmlformats.org/officeDocument/2006/relationships/image" Target="../media/image83.emf"/><Relationship Id="rId29" Type="http://schemas.openxmlformats.org/officeDocument/2006/relationships/image" Target="../media/image56.emf"/><Relationship Id="rId24" Type="http://schemas.openxmlformats.org/officeDocument/2006/relationships/image" Target="../media/image61.emf"/><Relationship Id="rId40" Type="http://schemas.openxmlformats.org/officeDocument/2006/relationships/image" Target="../media/image45.emf"/><Relationship Id="rId45" Type="http://schemas.openxmlformats.org/officeDocument/2006/relationships/image" Target="../media/image40.emf"/><Relationship Id="rId66"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13</xdr:col>
      <xdr:colOff>45720</xdr:colOff>
      <xdr:row>0</xdr:row>
      <xdr:rowOff>0</xdr:rowOff>
    </xdr:to>
    <xdr:graphicFrame macro="">
      <xdr:nvGraphicFramePr>
        <xdr:cNvPr id="252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xdr:colOff>
      <xdr:row>92</xdr:row>
      <xdr:rowOff>22860</xdr:rowOff>
    </xdr:from>
    <xdr:to>
      <xdr:col>13</xdr:col>
      <xdr:colOff>723900</xdr:colOff>
      <xdr:row>109</xdr:row>
      <xdr:rowOff>144780</xdr:rowOff>
    </xdr:to>
    <xdr:graphicFrame macro="">
      <xdr:nvGraphicFramePr>
        <xdr:cNvPr id="25207" name="Chart 3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7</xdr:col>
          <xdr:colOff>0</xdr:colOff>
          <xdr:row>13</xdr:row>
          <xdr:rowOff>0</xdr:rowOff>
        </xdr:to>
        <xdr:sp macro="" textlink="">
          <xdr:nvSpPr>
            <xdr:cNvPr id="24580" name="Drop Down 4" hidden="1">
              <a:extLst>
                <a:ext uri="{63B3BB69-23CF-44E3-9099-C40C66FF867C}">
                  <a14:compatExt spid="_x0000_s24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9525</xdr:rowOff>
        </xdr:from>
        <xdr:to>
          <xdr:col>8</xdr:col>
          <xdr:colOff>114300</xdr:colOff>
          <xdr:row>77</xdr:row>
          <xdr:rowOff>9525</xdr:rowOff>
        </xdr:to>
        <xdr:sp macro="" textlink="">
          <xdr:nvSpPr>
            <xdr:cNvPr id="24594" name="CheckBox1" hidden="1">
              <a:extLst>
                <a:ext uri="{63B3BB69-23CF-44E3-9099-C40C66FF867C}">
                  <a14:compatExt spid="_x0000_s24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9525</xdr:rowOff>
        </xdr:from>
        <xdr:to>
          <xdr:col>8</xdr:col>
          <xdr:colOff>0</xdr:colOff>
          <xdr:row>79</xdr:row>
          <xdr:rowOff>9525</xdr:rowOff>
        </xdr:to>
        <xdr:sp macro="" textlink="">
          <xdr:nvSpPr>
            <xdr:cNvPr id="24641" name="CheckBox2" hidden="1">
              <a:extLst>
                <a:ext uri="{63B3BB69-23CF-44E3-9099-C40C66FF867C}">
                  <a14:compatExt spid="_x0000_s24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0</xdr:rowOff>
        </xdr:from>
        <xdr:to>
          <xdr:col>8</xdr:col>
          <xdr:colOff>114300</xdr:colOff>
          <xdr:row>80</xdr:row>
          <xdr:rowOff>9525</xdr:rowOff>
        </xdr:to>
        <xdr:sp macro="" textlink="">
          <xdr:nvSpPr>
            <xdr:cNvPr id="24642" name="ComboBox2" hidden="1">
              <a:extLst>
                <a:ext uri="{63B3BB69-23CF-44E3-9099-C40C66FF867C}">
                  <a14:compatExt spid="_x0000_s24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9525</xdr:rowOff>
        </xdr:from>
        <xdr:to>
          <xdr:col>8</xdr:col>
          <xdr:colOff>0</xdr:colOff>
          <xdr:row>81</xdr:row>
          <xdr:rowOff>9525</xdr:rowOff>
        </xdr:to>
        <xdr:sp macro="" textlink="">
          <xdr:nvSpPr>
            <xdr:cNvPr id="24644" name="CheckBox3" hidden="1">
              <a:extLst>
                <a:ext uri="{63B3BB69-23CF-44E3-9099-C40C66FF867C}">
                  <a14:compatExt spid="_x0000_s246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0</xdr:rowOff>
        </xdr:from>
        <xdr:to>
          <xdr:col>8</xdr:col>
          <xdr:colOff>114300</xdr:colOff>
          <xdr:row>82</xdr:row>
          <xdr:rowOff>9525</xdr:rowOff>
        </xdr:to>
        <xdr:sp macro="" textlink="">
          <xdr:nvSpPr>
            <xdr:cNvPr id="24645" name="ComboBox4" hidden="1">
              <a:extLst>
                <a:ext uri="{63B3BB69-23CF-44E3-9099-C40C66FF867C}">
                  <a14:compatExt spid="_x0000_s24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82</xdr:row>
          <xdr:rowOff>9525</xdr:rowOff>
        </xdr:from>
        <xdr:to>
          <xdr:col>8</xdr:col>
          <xdr:colOff>114300</xdr:colOff>
          <xdr:row>83</xdr:row>
          <xdr:rowOff>9525</xdr:rowOff>
        </xdr:to>
        <xdr:sp macro="" textlink="">
          <xdr:nvSpPr>
            <xdr:cNvPr id="24647" name="CheckBox4" hidden="1">
              <a:extLst>
                <a:ext uri="{63B3BB69-23CF-44E3-9099-C40C66FF867C}">
                  <a14:compatExt spid="_x0000_s2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0</xdr:rowOff>
        </xdr:from>
        <xdr:to>
          <xdr:col>8</xdr:col>
          <xdr:colOff>114300</xdr:colOff>
          <xdr:row>84</xdr:row>
          <xdr:rowOff>9525</xdr:rowOff>
        </xdr:to>
        <xdr:sp macro="" textlink="">
          <xdr:nvSpPr>
            <xdr:cNvPr id="24648" name="ComboBox6" hidden="1">
              <a:extLst>
                <a:ext uri="{63B3BB69-23CF-44E3-9099-C40C66FF867C}">
                  <a14:compatExt spid="_x0000_s24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9525</xdr:rowOff>
        </xdr:from>
        <xdr:to>
          <xdr:col>8</xdr:col>
          <xdr:colOff>0</xdr:colOff>
          <xdr:row>85</xdr:row>
          <xdr:rowOff>9525</xdr:rowOff>
        </xdr:to>
        <xdr:sp macro="" textlink="">
          <xdr:nvSpPr>
            <xdr:cNvPr id="24652" name="CheckBox5" hidden="1">
              <a:extLst>
                <a:ext uri="{63B3BB69-23CF-44E3-9099-C40C66FF867C}">
                  <a14:compatExt spid="_x0000_s24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85</xdr:row>
          <xdr:rowOff>0</xdr:rowOff>
        </xdr:from>
        <xdr:to>
          <xdr:col>8</xdr:col>
          <xdr:colOff>114300</xdr:colOff>
          <xdr:row>86</xdr:row>
          <xdr:rowOff>9525</xdr:rowOff>
        </xdr:to>
        <xdr:sp macro="" textlink="">
          <xdr:nvSpPr>
            <xdr:cNvPr id="24653" name="ComboBox10" hidden="1">
              <a:extLst>
                <a:ext uri="{63B3BB69-23CF-44E3-9099-C40C66FF867C}">
                  <a14:compatExt spid="_x0000_s24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86</xdr:row>
          <xdr:rowOff>9525</xdr:rowOff>
        </xdr:from>
        <xdr:to>
          <xdr:col>8</xdr:col>
          <xdr:colOff>0</xdr:colOff>
          <xdr:row>87</xdr:row>
          <xdr:rowOff>9525</xdr:rowOff>
        </xdr:to>
        <xdr:sp macro="" textlink="">
          <xdr:nvSpPr>
            <xdr:cNvPr id="24657" name="CheckBox6" hidden="1">
              <a:extLst>
                <a:ext uri="{63B3BB69-23CF-44E3-9099-C40C66FF867C}">
                  <a14:compatExt spid="_x0000_s24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0</xdr:rowOff>
        </xdr:from>
        <xdr:to>
          <xdr:col>8</xdr:col>
          <xdr:colOff>114300</xdr:colOff>
          <xdr:row>88</xdr:row>
          <xdr:rowOff>9525</xdr:rowOff>
        </xdr:to>
        <xdr:sp macro="" textlink="">
          <xdr:nvSpPr>
            <xdr:cNvPr id="24658" name="ComboBox14" hidden="1">
              <a:extLst>
                <a:ext uri="{63B3BB69-23CF-44E3-9099-C40C66FF867C}">
                  <a14:compatExt spid="_x0000_s24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9525</xdr:rowOff>
        </xdr:from>
        <xdr:to>
          <xdr:col>8</xdr:col>
          <xdr:colOff>0</xdr:colOff>
          <xdr:row>89</xdr:row>
          <xdr:rowOff>9525</xdr:rowOff>
        </xdr:to>
        <xdr:sp macro="" textlink="">
          <xdr:nvSpPr>
            <xdr:cNvPr id="24664" name="CheckBox7" hidden="1">
              <a:extLst>
                <a:ext uri="{63B3BB69-23CF-44E3-9099-C40C66FF867C}">
                  <a14:compatExt spid="_x0000_s24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89</xdr:row>
          <xdr:rowOff>0</xdr:rowOff>
        </xdr:from>
        <xdr:to>
          <xdr:col>8</xdr:col>
          <xdr:colOff>114300</xdr:colOff>
          <xdr:row>90</xdr:row>
          <xdr:rowOff>9525</xdr:rowOff>
        </xdr:to>
        <xdr:sp macro="" textlink="">
          <xdr:nvSpPr>
            <xdr:cNvPr id="24665" name="ComboBox20" hidden="1">
              <a:extLst>
                <a:ext uri="{63B3BB69-23CF-44E3-9099-C40C66FF867C}">
                  <a14:compatExt spid="_x0000_s24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90</xdr:row>
          <xdr:rowOff>9525</xdr:rowOff>
        </xdr:from>
        <xdr:to>
          <xdr:col>8</xdr:col>
          <xdr:colOff>0</xdr:colOff>
          <xdr:row>91</xdr:row>
          <xdr:rowOff>9525</xdr:rowOff>
        </xdr:to>
        <xdr:sp macro="" textlink="">
          <xdr:nvSpPr>
            <xdr:cNvPr id="24671" name="CheckBox8" hidden="1">
              <a:extLst>
                <a:ext uri="{63B3BB69-23CF-44E3-9099-C40C66FF867C}">
                  <a14:compatExt spid="_x0000_s24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0</xdr:rowOff>
        </xdr:from>
        <xdr:to>
          <xdr:col>8</xdr:col>
          <xdr:colOff>114300</xdr:colOff>
          <xdr:row>92</xdr:row>
          <xdr:rowOff>9525</xdr:rowOff>
        </xdr:to>
        <xdr:sp macro="" textlink="">
          <xdr:nvSpPr>
            <xdr:cNvPr id="24672" name="ComboBox26" hidden="1">
              <a:extLst>
                <a:ext uri="{63B3BB69-23CF-44E3-9099-C40C66FF867C}">
                  <a14:compatExt spid="_x0000_s24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92</xdr:row>
          <xdr:rowOff>9525</xdr:rowOff>
        </xdr:from>
        <xdr:to>
          <xdr:col>8</xdr:col>
          <xdr:colOff>0</xdr:colOff>
          <xdr:row>93</xdr:row>
          <xdr:rowOff>9525</xdr:rowOff>
        </xdr:to>
        <xdr:sp macro="" textlink="">
          <xdr:nvSpPr>
            <xdr:cNvPr id="24678" name="CheckBox9" hidden="1">
              <a:extLst>
                <a:ext uri="{63B3BB69-23CF-44E3-9099-C40C66FF867C}">
                  <a14:compatExt spid="_x0000_s24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93</xdr:row>
          <xdr:rowOff>0</xdr:rowOff>
        </xdr:from>
        <xdr:to>
          <xdr:col>8</xdr:col>
          <xdr:colOff>114300</xdr:colOff>
          <xdr:row>94</xdr:row>
          <xdr:rowOff>9525</xdr:rowOff>
        </xdr:to>
        <xdr:sp macro="" textlink="">
          <xdr:nvSpPr>
            <xdr:cNvPr id="24679" name="ComboBox32" hidden="1">
              <a:extLst>
                <a:ext uri="{63B3BB69-23CF-44E3-9099-C40C66FF867C}">
                  <a14:compatExt spid="_x0000_s24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94</xdr:row>
          <xdr:rowOff>9525</xdr:rowOff>
        </xdr:from>
        <xdr:to>
          <xdr:col>8</xdr:col>
          <xdr:colOff>0</xdr:colOff>
          <xdr:row>95</xdr:row>
          <xdr:rowOff>9525</xdr:rowOff>
        </xdr:to>
        <xdr:sp macro="" textlink="">
          <xdr:nvSpPr>
            <xdr:cNvPr id="24685" name="CheckBox10" hidden="1">
              <a:extLst>
                <a:ext uri="{63B3BB69-23CF-44E3-9099-C40C66FF867C}">
                  <a14:compatExt spid="_x0000_s24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95</xdr:row>
          <xdr:rowOff>0</xdr:rowOff>
        </xdr:from>
        <xdr:to>
          <xdr:col>8</xdr:col>
          <xdr:colOff>114300</xdr:colOff>
          <xdr:row>96</xdr:row>
          <xdr:rowOff>9525</xdr:rowOff>
        </xdr:to>
        <xdr:sp macro="" textlink="">
          <xdr:nvSpPr>
            <xdr:cNvPr id="24686" name="ComboBox38" hidden="1">
              <a:extLst>
                <a:ext uri="{63B3BB69-23CF-44E3-9099-C40C66FF867C}">
                  <a14:compatExt spid="_x0000_s246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96</xdr:row>
          <xdr:rowOff>9525</xdr:rowOff>
        </xdr:from>
        <xdr:to>
          <xdr:col>8</xdr:col>
          <xdr:colOff>0</xdr:colOff>
          <xdr:row>97</xdr:row>
          <xdr:rowOff>9525</xdr:rowOff>
        </xdr:to>
        <xdr:sp macro="" textlink="">
          <xdr:nvSpPr>
            <xdr:cNvPr id="24692" name="CheckBox11" hidden="1">
              <a:extLst>
                <a:ext uri="{63B3BB69-23CF-44E3-9099-C40C66FF867C}">
                  <a14:compatExt spid="_x0000_s246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97</xdr:row>
          <xdr:rowOff>0</xdr:rowOff>
        </xdr:from>
        <xdr:to>
          <xdr:col>8</xdr:col>
          <xdr:colOff>114300</xdr:colOff>
          <xdr:row>98</xdr:row>
          <xdr:rowOff>9525</xdr:rowOff>
        </xdr:to>
        <xdr:sp macro="" textlink="">
          <xdr:nvSpPr>
            <xdr:cNvPr id="24693" name="ComboBox44" hidden="1">
              <a:extLst>
                <a:ext uri="{63B3BB69-23CF-44E3-9099-C40C66FF867C}">
                  <a14:compatExt spid="_x0000_s246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98</xdr:row>
          <xdr:rowOff>9525</xdr:rowOff>
        </xdr:from>
        <xdr:to>
          <xdr:col>8</xdr:col>
          <xdr:colOff>0</xdr:colOff>
          <xdr:row>99</xdr:row>
          <xdr:rowOff>9525</xdr:rowOff>
        </xdr:to>
        <xdr:sp macro="" textlink="">
          <xdr:nvSpPr>
            <xdr:cNvPr id="24699" name="CheckBox12" hidden="1">
              <a:extLst>
                <a:ext uri="{63B3BB69-23CF-44E3-9099-C40C66FF867C}">
                  <a14:compatExt spid="_x0000_s24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99</xdr:row>
          <xdr:rowOff>0</xdr:rowOff>
        </xdr:from>
        <xdr:to>
          <xdr:col>8</xdr:col>
          <xdr:colOff>114300</xdr:colOff>
          <xdr:row>100</xdr:row>
          <xdr:rowOff>9525</xdr:rowOff>
        </xdr:to>
        <xdr:sp macro="" textlink="">
          <xdr:nvSpPr>
            <xdr:cNvPr id="24700" name="ComboBox50" hidden="1">
              <a:extLst>
                <a:ext uri="{63B3BB69-23CF-44E3-9099-C40C66FF867C}">
                  <a14:compatExt spid="_x0000_s24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100</xdr:row>
          <xdr:rowOff>9525</xdr:rowOff>
        </xdr:from>
        <xdr:to>
          <xdr:col>8</xdr:col>
          <xdr:colOff>0</xdr:colOff>
          <xdr:row>101</xdr:row>
          <xdr:rowOff>9525</xdr:rowOff>
        </xdr:to>
        <xdr:sp macro="" textlink="">
          <xdr:nvSpPr>
            <xdr:cNvPr id="24706" name="CheckBox13" hidden="1">
              <a:extLst>
                <a:ext uri="{63B3BB69-23CF-44E3-9099-C40C66FF867C}">
                  <a14:compatExt spid="_x0000_s24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101</xdr:row>
          <xdr:rowOff>0</xdr:rowOff>
        </xdr:from>
        <xdr:to>
          <xdr:col>8</xdr:col>
          <xdr:colOff>114300</xdr:colOff>
          <xdr:row>102</xdr:row>
          <xdr:rowOff>9525</xdr:rowOff>
        </xdr:to>
        <xdr:sp macro="" textlink="">
          <xdr:nvSpPr>
            <xdr:cNvPr id="24707" name="ComboBox56" hidden="1">
              <a:extLst>
                <a:ext uri="{63B3BB69-23CF-44E3-9099-C40C66FF867C}">
                  <a14:compatExt spid="_x0000_s24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102</xdr:row>
          <xdr:rowOff>9525</xdr:rowOff>
        </xdr:from>
        <xdr:to>
          <xdr:col>8</xdr:col>
          <xdr:colOff>0</xdr:colOff>
          <xdr:row>103</xdr:row>
          <xdr:rowOff>9525</xdr:rowOff>
        </xdr:to>
        <xdr:sp macro="" textlink="">
          <xdr:nvSpPr>
            <xdr:cNvPr id="24713" name="CheckBox14" hidden="1">
              <a:extLst>
                <a:ext uri="{63B3BB69-23CF-44E3-9099-C40C66FF867C}">
                  <a14:compatExt spid="_x0000_s24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103</xdr:row>
          <xdr:rowOff>0</xdr:rowOff>
        </xdr:from>
        <xdr:to>
          <xdr:col>8</xdr:col>
          <xdr:colOff>114300</xdr:colOff>
          <xdr:row>104</xdr:row>
          <xdr:rowOff>9525</xdr:rowOff>
        </xdr:to>
        <xdr:sp macro="" textlink="">
          <xdr:nvSpPr>
            <xdr:cNvPr id="24714" name="ComboBox62" hidden="1">
              <a:extLst>
                <a:ext uri="{63B3BB69-23CF-44E3-9099-C40C66FF867C}">
                  <a14:compatExt spid="_x0000_s247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104</xdr:row>
          <xdr:rowOff>9525</xdr:rowOff>
        </xdr:from>
        <xdr:to>
          <xdr:col>8</xdr:col>
          <xdr:colOff>0</xdr:colOff>
          <xdr:row>105</xdr:row>
          <xdr:rowOff>9525</xdr:rowOff>
        </xdr:to>
        <xdr:sp macro="" textlink="">
          <xdr:nvSpPr>
            <xdr:cNvPr id="24720" name="CheckBox15" hidden="1">
              <a:extLst>
                <a:ext uri="{63B3BB69-23CF-44E3-9099-C40C66FF867C}">
                  <a14:compatExt spid="_x0000_s24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105</xdr:row>
          <xdr:rowOff>0</xdr:rowOff>
        </xdr:from>
        <xdr:to>
          <xdr:col>8</xdr:col>
          <xdr:colOff>114300</xdr:colOff>
          <xdr:row>106</xdr:row>
          <xdr:rowOff>9525</xdr:rowOff>
        </xdr:to>
        <xdr:sp macro="" textlink="">
          <xdr:nvSpPr>
            <xdr:cNvPr id="24721" name="ComboBox68" hidden="1">
              <a:extLst>
                <a:ext uri="{63B3BB69-23CF-44E3-9099-C40C66FF867C}">
                  <a14:compatExt spid="_x0000_s24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106</xdr:row>
          <xdr:rowOff>9525</xdr:rowOff>
        </xdr:from>
        <xdr:to>
          <xdr:col>8</xdr:col>
          <xdr:colOff>0</xdr:colOff>
          <xdr:row>107</xdr:row>
          <xdr:rowOff>9525</xdr:rowOff>
        </xdr:to>
        <xdr:sp macro="" textlink="">
          <xdr:nvSpPr>
            <xdr:cNvPr id="24727" name="CheckBox16" hidden="1">
              <a:extLst>
                <a:ext uri="{63B3BB69-23CF-44E3-9099-C40C66FF867C}">
                  <a14:compatExt spid="_x0000_s24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107</xdr:row>
          <xdr:rowOff>0</xdr:rowOff>
        </xdr:from>
        <xdr:to>
          <xdr:col>8</xdr:col>
          <xdr:colOff>114300</xdr:colOff>
          <xdr:row>108</xdr:row>
          <xdr:rowOff>9525</xdr:rowOff>
        </xdr:to>
        <xdr:sp macro="" textlink="">
          <xdr:nvSpPr>
            <xdr:cNvPr id="24728" name="ComboBox74" hidden="1">
              <a:extLst>
                <a:ext uri="{63B3BB69-23CF-44E3-9099-C40C66FF867C}">
                  <a14:compatExt spid="_x0000_s24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108</xdr:row>
          <xdr:rowOff>9525</xdr:rowOff>
        </xdr:from>
        <xdr:to>
          <xdr:col>8</xdr:col>
          <xdr:colOff>0</xdr:colOff>
          <xdr:row>109</xdr:row>
          <xdr:rowOff>9525</xdr:rowOff>
        </xdr:to>
        <xdr:sp macro="" textlink="">
          <xdr:nvSpPr>
            <xdr:cNvPr id="24734" name="CheckBox17" hidden="1">
              <a:extLst>
                <a:ext uri="{63B3BB69-23CF-44E3-9099-C40C66FF867C}">
                  <a14:compatExt spid="_x0000_s24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109</xdr:row>
          <xdr:rowOff>0</xdr:rowOff>
        </xdr:from>
        <xdr:to>
          <xdr:col>8</xdr:col>
          <xdr:colOff>114300</xdr:colOff>
          <xdr:row>110</xdr:row>
          <xdr:rowOff>9525</xdr:rowOff>
        </xdr:to>
        <xdr:sp macro="" textlink="">
          <xdr:nvSpPr>
            <xdr:cNvPr id="24735" name="ComboBox80" hidden="1">
              <a:extLst>
                <a:ext uri="{63B3BB69-23CF-44E3-9099-C40C66FF867C}">
                  <a14:compatExt spid="_x0000_s24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110</xdr:row>
          <xdr:rowOff>9525</xdr:rowOff>
        </xdr:from>
        <xdr:to>
          <xdr:col>8</xdr:col>
          <xdr:colOff>0</xdr:colOff>
          <xdr:row>111</xdr:row>
          <xdr:rowOff>9525</xdr:rowOff>
        </xdr:to>
        <xdr:sp macro="" textlink="">
          <xdr:nvSpPr>
            <xdr:cNvPr id="24741" name="CheckBox18" hidden="1">
              <a:extLst>
                <a:ext uri="{63B3BB69-23CF-44E3-9099-C40C66FF867C}">
                  <a14:compatExt spid="_x0000_s24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111</xdr:row>
          <xdr:rowOff>0</xdr:rowOff>
        </xdr:from>
        <xdr:to>
          <xdr:col>8</xdr:col>
          <xdr:colOff>114300</xdr:colOff>
          <xdr:row>112</xdr:row>
          <xdr:rowOff>9525</xdr:rowOff>
        </xdr:to>
        <xdr:sp macro="" textlink="">
          <xdr:nvSpPr>
            <xdr:cNvPr id="24742" name="ComboBox86" hidden="1">
              <a:extLst>
                <a:ext uri="{63B3BB69-23CF-44E3-9099-C40C66FF867C}">
                  <a14:compatExt spid="_x0000_s247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112</xdr:row>
          <xdr:rowOff>9525</xdr:rowOff>
        </xdr:from>
        <xdr:to>
          <xdr:col>8</xdr:col>
          <xdr:colOff>0</xdr:colOff>
          <xdr:row>113</xdr:row>
          <xdr:rowOff>9525</xdr:rowOff>
        </xdr:to>
        <xdr:sp macro="" textlink="">
          <xdr:nvSpPr>
            <xdr:cNvPr id="24748" name="CheckBox19" hidden="1">
              <a:extLst>
                <a:ext uri="{63B3BB69-23CF-44E3-9099-C40C66FF867C}">
                  <a14:compatExt spid="_x0000_s24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113</xdr:row>
          <xdr:rowOff>0</xdr:rowOff>
        </xdr:from>
        <xdr:to>
          <xdr:col>8</xdr:col>
          <xdr:colOff>114300</xdr:colOff>
          <xdr:row>114</xdr:row>
          <xdr:rowOff>9525</xdr:rowOff>
        </xdr:to>
        <xdr:sp macro="" textlink="">
          <xdr:nvSpPr>
            <xdr:cNvPr id="24749" name="ComboBox92" hidden="1">
              <a:extLst>
                <a:ext uri="{63B3BB69-23CF-44E3-9099-C40C66FF867C}">
                  <a14:compatExt spid="_x0000_s247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114</xdr:row>
          <xdr:rowOff>9525</xdr:rowOff>
        </xdr:from>
        <xdr:to>
          <xdr:col>8</xdr:col>
          <xdr:colOff>0</xdr:colOff>
          <xdr:row>115</xdr:row>
          <xdr:rowOff>9525</xdr:rowOff>
        </xdr:to>
        <xdr:sp macro="" textlink="">
          <xdr:nvSpPr>
            <xdr:cNvPr id="24755" name="CheckBox20" hidden="1">
              <a:extLst>
                <a:ext uri="{63B3BB69-23CF-44E3-9099-C40C66FF867C}">
                  <a14:compatExt spid="_x0000_s247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115</xdr:row>
          <xdr:rowOff>0</xdr:rowOff>
        </xdr:from>
        <xdr:to>
          <xdr:col>8</xdr:col>
          <xdr:colOff>114300</xdr:colOff>
          <xdr:row>116</xdr:row>
          <xdr:rowOff>9525</xdr:rowOff>
        </xdr:to>
        <xdr:sp macro="" textlink="">
          <xdr:nvSpPr>
            <xdr:cNvPr id="24756" name="ComboBox98" hidden="1">
              <a:extLst>
                <a:ext uri="{63B3BB69-23CF-44E3-9099-C40C66FF867C}">
                  <a14:compatExt spid="_x0000_s247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116</xdr:row>
          <xdr:rowOff>9525</xdr:rowOff>
        </xdr:from>
        <xdr:to>
          <xdr:col>8</xdr:col>
          <xdr:colOff>0</xdr:colOff>
          <xdr:row>117</xdr:row>
          <xdr:rowOff>9525</xdr:rowOff>
        </xdr:to>
        <xdr:sp macro="" textlink="">
          <xdr:nvSpPr>
            <xdr:cNvPr id="24762" name="CheckBox21" hidden="1">
              <a:extLst>
                <a:ext uri="{63B3BB69-23CF-44E3-9099-C40C66FF867C}">
                  <a14:compatExt spid="_x0000_s24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117</xdr:row>
          <xdr:rowOff>0</xdr:rowOff>
        </xdr:from>
        <xdr:to>
          <xdr:col>8</xdr:col>
          <xdr:colOff>114300</xdr:colOff>
          <xdr:row>118</xdr:row>
          <xdr:rowOff>9525</xdr:rowOff>
        </xdr:to>
        <xdr:sp macro="" textlink="">
          <xdr:nvSpPr>
            <xdr:cNvPr id="24763" name="ComboBox104" hidden="1">
              <a:extLst>
                <a:ext uri="{63B3BB69-23CF-44E3-9099-C40C66FF867C}">
                  <a14:compatExt spid="_x0000_s247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118</xdr:row>
          <xdr:rowOff>9525</xdr:rowOff>
        </xdr:from>
        <xdr:to>
          <xdr:col>8</xdr:col>
          <xdr:colOff>0</xdr:colOff>
          <xdr:row>119</xdr:row>
          <xdr:rowOff>9525</xdr:rowOff>
        </xdr:to>
        <xdr:sp macro="" textlink="">
          <xdr:nvSpPr>
            <xdr:cNvPr id="24769" name="CheckBox22" hidden="1">
              <a:extLst>
                <a:ext uri="{63B3BB69-23CF-44E3-9099-C40C66FF867C}">
                  <a14:compatExt spid="_x0000_s24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119</xdr:row>
          <xdr:rowOff>0</xdr:rowOff>
        </xdr:from>
        <xdr:to>
          <xdr:col>8</xdr:col>
          <xdr:colOff>114300</xdr:colOff>
          <xdr:row>120</xdr:row>
          <xdr:rowOff>9525</xdr:rowOff>
        </xdr:to>
        <xdr:sp macro="" textlink="">
          <xdr:nvSpPr>
            <xdr:cNvPr id="24770" name="ComboBox110" hidden="1">
              <a:extLst>
                <a:ext uri="{63B3BB69-23CF-44E3-9099-C40C66FF867C}">
                  <a14:compatExt spid="_x0000_s24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122</xdr:row>
          <xdr:rowOff>9525</xdr:rowOff>
        </xdr:from>
        <xdr:to>
          <xdr:col>8</xdr:col>
          <xdr:colOff>0</xdr:colOff>
          <xdr:row>123</xdr:row>
          <xdr:rowOff>9525</xdr:rowOff>
        </xdr:to>
        <xdr:sp macro="" textlink="">
          <xdr:nvSpPr>
            <xdr:cNvPr id="24776" name="CheckBox23" hidden="1">
              <a:extLst>
                <a:ext uri="{63B3BB69-23CF-44E3-9099-C40C66FF867C}">
                  <a14:compatExt spid="_x0000_s24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123</xdr:row>
          <xdr:rowOff>0</xdr:rowOff>
        </xdr:from>
        <xdr:to>
          <xdr:col>8</xdr:col>
          <xdr:colOff>114300</xdr:colOff>
          <xdr:row>124</xdr:row>
          <xdr:rowOff>9525</xdr:rowOff>
        </xdr:to>
        <xdr:sp macro="" textlink="">
          <xdr:nvSpPr>
            <xdr:cNvPr id="24777" name="ComboBox116" hidden="1">
              <a:extLst>
                <a:ext uri="{63B3BB69-23CF-44E3-9099-C40C66FF867C}">
                  <a14:compatExt spid="_x0000_s24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124</xdr:row>
          <xdr:rowOff>9525</xdr:rowOff>
        </xdr:from>
        <xdr:to>
          <xdr:col>8</xdr:col>
          <xdr:colOff>0</xdr:colOff>
          <xdr:row>125</xdr:row>
          <xdr:rowOff>9525</xdr:rowOff>
        </xdr:to>
        <xdr:sp macro="" textlink="">
          <xdr:nvSpPr>
            <xdr:cNvPr id="24783" name="CheckBox24" hidden="1">
              <a:extLst>
                <a:ext uri="{63B3BB69-23CF-44E3-9099-C40C66FF867C}">
                  <a14:compatExt spid="_x0000_s24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125</xdr:row>
          <xdr:rowOff>0</xdr:rowOff>
        </xdr:from>
        <xdr:to>
          <xdr:col>8</xdr:col>
          <xdr:colOff>114300</xdr:colOff>
          <xdr:row>126</xdr:row>
          <xdr:rowOff>9525</xdr:rowOff>
        </xdr:to>
        <xdr:sp macro="" textlink="">
          <xdr:nvSpPr>
            <xdr:cNvPr id="24784" name="ComboBox122" hidden="1">
              <a:extLst>
                <a:ext uri="{63B3BB69-23CF-44E3-9099-C40C66FF867C}">
                  <a14:compatExt spid="_x0000_s24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128</xdr:row>
          <xdr:rowOff>9525</xdr:rowOff>
        </xdr:from>
        <xdr:to>
          <xdr:col>8</xdr:col>
          <xdr:colOff>0</xdr:colOff>
          <xdr:row>129</xdr:row>
          <xdr:rowOff>9525</xdr:rowOff>
        </xdr:to>
        <xdr:sp macro="" textlink="">
          <xdr:nvSpPr>
            <xdr:cNvPr id="24790" name="CheckBox25" hidden="1">
              <a:extLst>
                <a:ext uri="{63B3BB69-23CF-44E3-9099-C40C66FF867C}">
                  <a14:compatExt spid="_x0000_s24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129</xdr:row>
          <xdr:rowOff>0</xdr:rowOff>
        </xdr:from>
        <xdr:to>
          <xdr:col>8</xdr:col>
          <xdr:colOff>114300</xdr:colOff>
          <xdr:row>130</xdr:row>
          <xdr:rowOff>9525</xdr:rowOff>
        </xdr:to>
        <xdr:sp macro="" textlink="">
          <xdr:nvSpPr>
            <xdr:cNvPr id="24791" name="ComboBox128" hidden="1">
              <a:extLst>
                <a:ext uri="{63B3BB69-23CF-44E3-9099-C40C66FF867C}">
                  <a14:compatExt spid="_x0000_s24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130</xdr:row>
          <xdr:rowOff>9525</xdr:rowOff>
        </xdr:from>
        <xdr:to>
          <xdr:col>8</xdr:col>
          <xdr:colOff>0</xdr:colOff>
          <xdr:row>131</xdr:row>
          <xdr:rowOff>9525</xdr:rowOff>
        </xdr:to>
        <xdr:sp macro="" textlink="">
          <xdr:nvSpPr>
            <xdr:cNvPr id="24797" name="CheckBox26" hidden="1">
              <a:extLst>
                <a:ext uri="{63B3BB69-23CF-44E3-9099-C40C66FF867C}">
                  <a14:compatExt spid="_x0000_s24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131</xdr:row>
          <xdr:rowOff>0</xdr:rowOff>
        </xdr:from>
        <xdr:to>
          <xdr:col>8</xdr:col>
          <xdr:colOff>114300</xdr:colOff>
          <xdr:row>132</xdr:row>
          <xdr:rowOff>9525</xdr:rowOff>
        </xdr:to>
        <xdr:sp macro="" textlink="">
          <xdr:nvSpPr>
            <xdr:cNvPr id="24798" name="ComboBox134" hidden="1">
              <a:extLst>
                <a:ext uri="{63B3BB69-23CF-44E3-9099-C40C66FF867C}">
                  <a14:compatExt spid="_x0000_s24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132</xdr:row>
          <xdr:rowOff>9525</xdr:rowOff>
        </xdr:from>
        <xdr:to>
          <xdr:col>8</xdr:col>
          <xdr:colOff>0</xdr:colOff>
          <xdr:row>133</xdr:row>
          <xdr:rowOff>9525</xdr:rowOff>
        </xdr:to>
        <xdr:sp macro="" textlink="">
          <xdr:nvSpPr>
            <xdr:cNvPr id="24804" name="CheckBox27" hidden="1">
              <a:extLst>
                <a:ext uri="{63B3BB69-23CF-44E3-9099-C40C66FF867C}">
                  <a14:compatExt spid="_x0000_s24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133</xdr:row>
          <xdr:rowOff>0</xdr:rowOff>
        </xdr:from>
        <xdr:to>
          <xdr:col>8</xdr:col>
          <xdr:colOff>114300</xdr:colOff>
          <xdr:row>134</xdr:row>
          <xdr:rowOff>9525</xdr:rowOff>
        </xdr:to>
        <xdr:sp macro="" textlink="">
          <xdr:nvSpPr>
            <xdr:cNvPr id="24805" name="ComboBox140" hidden="1">
              <a:extLst>
                <a:ext uri="{63B3BB69-23CF-44E3-9099-C40C66FF867C}">
                  <a14:compatExt spid="_x0000_s24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134</xdr:row>
          <xdr:rowOff>9525</xdr:rowOff>
        </xdr:from>
        <xdr:to>
          <xdr:col>8</xdr:col>
          <xdr:colOff>0</xdr:colOff>
          <xdr:row>135</xdr:row>
          <xdr:rowOff>9525</xdr:rowOff>
        </xdr:to>
        <xdr:sp macro="" textlink="">
          <xdr:nvSpPr>
            <xdr:cNvPr id="24811" name="CheckBox28" hidden="1">
              <a:extLst>
                <a:ext uri="{63B3BB69-23CF-44E3-9099-C40C66FF867C}">
                  <a14:compatExt spid="_x0000_s248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135</xdr:row>
          <xdr:rowOff>0</xdr:rowOff>
        </xdr:from>
        <xdr:to>
          <xdr:col>8</xdr:col>
          <xdr:colOff>114300</xdr:colOff>
          <xdr:row>136</xdr:row>
          <xdr:rowOff>9525</xdr:rowOff>
        </xdr:to>
        <xdr:sp macro="" textlink="">
          <xdr:nvSpPr>
            <xdr:cNvPr id="24812" name="ComboBox146" hidden="1">
              <a:extLst>
                <a:ext uri="{63B3BB69-23CF-44E3-9099-C40C66FF867C}">
                  <a14:compatExt spid="_x0000_s248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136</xdr:row>
          <xdr:rowOff>9525</xdr:rowOff>
        </xdr:from>
        <xdr:to>
          <xdr:col>8</xdr:col>
          <xdr:colOff>0</xdr:colOff>
          <xdr:row>137</xdr:row>
          <xdr:rowOff>9525</xdr:rowOff>
        </xdr:to>
        <xdr:sp macro="" textlink="">
          <xdr:nvSpPr>
            <xdr:cNvPr id="24818" name="CheckBox29" hidden="1">
              <a:extLst>
                <a:ext uri="{63B3BB69-23CF-44E3-9099-C40C66FF867C}">
                  <a14:compatExt spid="_x0000_s24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137</xdr:row>
          <xdr:rowOff>0</xdr:rowOff>
        </xdr:from>
        <xdr:to>
          <xdr:col>8</xdr:col>
          <xdr:colOff>114300</xdr:colOff>
          <xdr:row>138</xdr:row>
          <xdr:rowOff>9525</xdr:rowOff>
        </xdr:to>
        <xdr:sp macro="" textlink="">
          <xdr:nvSpPr>
            <xdr:cNvPr id="24819" name="ComboBox152" hidden="1">
              <a:extLst>
                <a:ext uri="{63B3BB69-23CF-44E3-9099-C40C66FF867C}">
                  <a14:compatExt spid="_x0000_s24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138</xdr:row>
          <xdr:rowOff>9525</xdr:rowOff>
        </xdr:from>
        <xdr:to>
          <xdr:col>8</xdr:col>
          <xdr:colOff>0</xdr:colOff>
          <xdr:row>139</xdr:row>
          <xdr:rowOff>9525</xdr:rowOff>
        </xdr:to>
        <xdr:sp macro="" textlink="">
          <xdr:nvSpPr>
            <xdr:cNvPr id="24825" name="CheckBox30" hidden="1">
              <a:extLst>
                <a:ext uri="{63B3BB69-23CF-44E3-9099-C40C66FF867C}">
                  <a14:compatExt spid="_x0000_s248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139</xdr:row>
          <xdr:rowOff>0</xdr:rowOff>
        </xdr:from>
        <xdr:to>
          <xdr:col>8</xdr:col>
          <xdr:colOff>114300</xdr:colOff>
          <xdr:row>140</xdr:row>
          <xdr:rowOff>9525</xdr:rowOff>
        </xdr:to>
        <xdr:sp macro="" textlink="">
          <xdr:nvSpPr>
            <xdr:cNvPr id="24826" name="ComboBox158" hidden="1">
              <a:extLst>
                <a:ext uri="{63B3BB69-23CF-44E3-9099-C40C66FF867C}">
                  <a14:compatExt spid="_x0000_s248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140</xdr:row>
          <xdr:rowOff>9525</xdr:rowOff>
        </xdr:from>
        <xdr:to>
          <xdr:col>8</xdr:col>
          <xdr:colOff>0</xdr:colOff>
          <xdr:row>141</xdr:row>
          <xdr:rowOff>9525</xdr:rowOff>
        </xdr:to>
        <xdr:sp macro="" textlink="">
          <xdr:nvSpPr>
            <xdr:cNvPr id="24832" name="CheckBox31" hidden="1">
              <a:extLst>
                <a:ext uri="{63B3BB69-23CF-44E3-9099-C40C66FF867C}">
                  <a14:compatExt spid="_x0000_s248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141</xdr:row>
          <xdr:rowOff>0</xdr:rowOff>
        </xdr:from>
        <xdr:to>
          <xdr:col>8</xdr:col>
          <xdr:colOff>114300</xdr:colOff>
          <xdr:row>142</xdr:row>
          <xdr:rowOff>9525</xdr:rowOff>
        </xdr:to>
        <xdr:sp macro="" textlink="">
          <xdr:nvSpPr>
            <xdr:cNvPr id="24833" name="ComboBox164" hidden="1">
              <a:extLst>
                <a:ext uri="{63B3BB69-23CF-44E3-9099-C40C66FF867C}">
                  <a14:compatExt spid="_x0000_s248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142</xdr:row>
          <xdr:rowOff>9525</xdr:rowOff>
        </xdr:from>
        <xdr:to>
          <xdr:col>8</xdr:col>
          <xdr:colOff>0</xdr:colOff>
          <xdr:row>143</xdr:row>
          <xdr:rowOff>9525</xdr:rowOff>
        </xdr:to>
        <xdr:sp macro="" textlink="">
          <xdr:nvSpPr>
            <xdr:cNvPr id="24839" name="CheckBox32" hidden="1">
              <a:extLst>
                <a:ext uri="{63B3BB69-23CF-44E3-9099-C40C66FF867C}">
                  <a14:compatExt spid="_x0000_s24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143</xdr:row>
          <xdr:rowOff>0</xdr:rowOff>
        </xdr:from>
        <xdr:to>
          <xdr:col>8</xdr:col>
          <xdr:colOff>114300</xdr:colOff>
          <xdr:row>144</xdr:row>
          <xdr:rowOff>9525</xdr:rowOff>
        </xdr:to>
        <xdr:sp macro="" textlink="">
          <xdr:nvSpPr>
            <xdr:cNvPr id="24840" name="ComboBox170" hidden="1">
              <a:extLst>
                <a:ext uri="{63B3BB69-23CF-44E3-9099-C40C66FF867C}">
                  <a14:compatExt spid="_x0000_s24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144</xdr:row>
          <xdr:rowOff>9525</xdr:rowOff>
        </xdr:from>
        <xdr:to>
          <xdr:col>8</xdr:col>
          <xdr:colOff>66675</xdr:colOff>
          <xdr:row>145</xdr:row>
          <xdr:rowOff>9525</xdr:rowOff>
        </xdr:to>
        <xdr:sp macro="" textlink="">
          <xdr:nvSpPr>
            <xdr:cNvPr id="24846" name="CheckBox33" hidden="1">
              <a:extLst>
                <a:ext uri="{63B3BB69-23CF-44E3-9099-C40C66FF867C}">
                  <a14:compatExt spid="_x0000_s248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145</xdr:row>
          <xdr:rowOff>0</xdr:rowOff>
        </xdr:from>
        <xdr:to>
          <xdr:col>8</xdr:col>
          <xdr:colOff>114300</xdr:colOff>
          <xdr:row>146</xdr:row>
          <xdr:rowOff>9525</xdr:rowOff>
        </xdr:to>
        <xdr:sp macro="" textlink="">
          <xdr:nvSpPr>
            <xdr:cNvPr id="24847" name="ComboBox176" hidden="1">
              <a:extLst>
                <a:ext uri="{63B3BB69-23CF-44E3-9099-C40C66FF867C}">
                  <a14:compatExt spid="_x0000_s24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146</xdr:row>
          <xdr:rowOff>9525</xdr:rowOff>
        </xdr:from>
        <xdr:to>
          <xdr:col>8</xdr:col>
          <xdr:colOff>0</xdr:colOff>
          <xdr:row>147</xdr:row>
          <xdr:rowOff>9525</xdr:rowOff>
        </xdr:to>
        <xdr:sp macro="" textlink="">
          <xdr:nvSpPr>
            <xdr:cNvPr id="24853" name="CheckBox34" hidden="1">
              <a:extLst>
                <a:ext uri="{63B3BB69-23CF-44E3-9099-C40C66FF867C}">
                  <a14:compatExt spid="_x0000_s248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147</xdr:row>
          <xdr:rowOff>0</xdr:rowOff>
        </xdr:from>
        <xdr:to>
          <xdr:col>8</xdr:col>
          <xdr:colOff>114300</xdr:colOff>
          <xdr:row>148</xdr:row>
          <xdr:rowOff>9525</xdr:rowOff>
        </xdr:to>
        <xdr:sp macro="" textlink="">
          <xdr:nvSpPr>
            <xdr:cNvPr id="24854" name="ComboBox182" hidden="1">
              <a:extLst>
                <a:ext uri="{63B3BB69-23CF-44E3-9099-C40C66FF867C}">
                  <a14:compatExt spid="_x0000_s248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148</xdr:row>
          <xdr:rowOff>9525</xdr:rowOff>
        </xdr:from>
        <xdr:to>
          <xdr:col>8</xdr:col>
          <xdr:colOff>0</xdr:colOff>
          <xdr:row>149</xdr:row>
          <xdr:rowOff>9525</xdr:rowOff>
        </xdr:to>
        <xdr:sp macro="" textlink="">
          <xdr:nvSpPr>
            <xdr:cNvPr id="24860" name="CheckBox35" hidden="1">
              <a:extLst>
                <a:ext uri="{63B3BB69-23CF-44E3-9099-C40C66FF867C}">
                  <a14:compatExt spid="_x0000_s248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149</xdr:row>
          <xdr:rowOff>0</xdr:rowOff>
        </xdr:from>
        <xdr:to>
          <xdr:col>8</xdr:col>
          <xdr:colOff>114300</xdr:colOff>
          <xdr:row>150</xdr:row>
          <xdr:rowOff>9525</xdr:rowOff>
        </xdr:to>
        <xdr:sp macro="" textlink="">
          <xdr:nvSpPr>
            <xdr:cNvPr id="24861" name="ComboBox188" hidden="1">
              <a:extLst>
                <a:ext uri="{63B3BB69-23CF-44E3-9099-C40C66FF867C}">
                  <a14:compatExt spid="_x0000_s24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150</xdr:row>
          <xdr:rowOff>9525</xdr:rowOff>
        </xdr:from>
        <xdr:to>
          <xdr:col>8</xdr:col>
          <xdr:colOff>0</xdr:colOff>
          <xdr:row>151</xdr:row>
          <xdr:rowOff>9525</xdr:rowOff>
        </xdr:to>
        <xdr:sp macro="" textlink="">
          <xdr:nvSpPr>
            <xdr:cNvPr id="24867" name="CheckBox36" hidden="1">
              <a:extLst>
                <a:ext uri="{63B3BB69-23CF-44E3-9099-C40C66FF867C}">
                  <a14:compatExt spid="_x0000_s248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151</xdr:row>
          <xdr:rowOff>0</xdr:rowOff>
        </xdr:from>
        <xdr:to>
          <xdr:col>8</xdr:col>
          <xdr:colOff>114300</xdr:colOff>
          <xdr:row>152</xdr:row>
          <xdr:rowOff>9525</xdr:rowOff>
        </xdr:to>
        <xdr:sp macro="" textlink="">
          <xdr:nvSpPr>
            <xdr:cNvPr id="24868" name="ComboBox194" hidden="1">
              <a:extLst>
                <a:ext uri="{63B3BB69-23CF-44E3-9099-C40C66FF867C}">
                  <a14:compatExt spid="_x0000_s24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152</xdr:row>
          <xdr:rowOff>9525</xdr:rowOff>
        </xdr:from>
        <xdr:to>
          <xdr:col>8</xdr:col>
          <xdr:colOff>0</xdr:colOff>
          <xdr:row>153</xdr:row>
          <xdr:rowOff>9525</xdr:rowOff>
        </xdr:to>
        <xdr:sp macro="" textlink="">
          <xdr:nvSpPr>
            <xdr:cNvPr id="24874" name="CheckBox37" hidden="1">
              <a:extLst>
                <a:ext uri="{63B3BB69-23CF-44E3-9099-C40C66FF867C}">
                  <a14:compatExt spid="_x0000_s248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153</xdr:row>
          <xdr:rowOff>0</xdr:rowOff>
        </xdr:from>
        <xdr:to>
          <xdr:col>8</xdr:col>
          <xdr:colOff>114300</xdr:colOff>
          <xdr:row>154</xdr:row>
          <xdr:rowOff>9525</xdr:rowOff>
        </xdr:to>
        <xdr:sp macro="" textlink="">
          <xdr:nvSpPr>
            <xdr:cNvPr id="24875" name="ComboBox200" hidden="1">
              <a:extLst>
                <a:ext uri="{63B3BB69-23CF-44E3-9099-C40C66FF867C}">
                  <a14:compatExt spid="_x0000_s248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154</xdr:row>
          <xdr:rowOff>9525</xdr:rowOff>
        </xdr:from>
        <xdr:to>
          <xdr:col>8</xdr:col>
          <xdr:colOff>0</xdr:colOff>
          <xdr:row>155</xdr:row>
          <xdr:rowOff>9525</xdr:rowOff>
        </xdr:to>
        <xdr:sp macro="" textlink="">
          <xdr:nvSpPr>
            <xdr:cNvPr id="24881" name="CheckBox38" hidden="1">
              <a:extLst>
                <a:ext uri="{63B3BB69-23CF-44E3-9099-C40C66FF867C}">
                  <a14:compatExt spid="_x0000_s248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155</xdr:row>
          <xdr:rowOff>0</xdr:rowOff>
        </xdr:from>
        <xdr:to>
          <xdr:col>8</xdr:col>
          <xdr:colOff>114300</xdr:colOff>
          <xdr:row>156</xdr:row>
          <xdr:rowOff>9525</xdr:rowOff>
        </xdr:to>
        <xdr:sp macro="" textlink="">
          <xdr:nvSpPr>
            <xdr:cNvPr id="24882" name="ComboBox206" hidden="1">
              <a:extLst>
                <a:ext uri="{63B3BB69-23CF-44E3-9099-C40C66FF867C}">
                  <a14:compatExt spid="_x0000_s248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156</xdr:row>
          <xdr:rowOff>9525</xdr:rowOff>
        </xdr:from>
        <xdr:to>
          <xdr:col>8</xdr:col>
          <xdr:colOff>0</xdr:colOff>
          <xdr:row>157</xdr:row>
          <xdr:rowOff>9525</xdr:rowOff>
        </xdr:to>
        <xdr:sp macro="" textlink="">
          <xdr:nvSpPr>
            <xdr:cNvPr id="24888" name="CheckBox39" hidden="1">
              <a:extLst>
                <a:ext uri="{63B3BB69-23CF-44E3-9099-C40C66FF867C}">
                  <a14:compatExt spid="_x0000_s248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157</xdr:row>
          <xdr:rowOff>0</xdr:rowOff>
        </xdr:from>
        <xdr:to>
          <xdr:col>8</xdr:col>
          <xdr:colOff>114300</xdr:colOff>
          <xdr:row>158</xdr:row>
          <xdr:rowOff>9525</xdr:rowOff>
        </xdr:to>
        <xdr:sp macro="" textlink="">
          <xdr:nvSpPr>
            <xdr:cNvPr id="24889" name="ComboBox212" hidden="1">
              <a:extLst>
                <a:ext uri="{63B3BB69-23CF-44E3-9099-C40C66FF867C}">
                  <a14:compatExt spid="_x0000_s248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158</xdr:row>
          <xdr:rowOff>9525</xdr:rowOff>
        </xdr:from>
        <xdr:to>
          <xdr:col>8</xdr:col>
          <xdr:colOff>0</xdr:colOff>
          <xdr:row>159</xdr:row>
          <xdr:rowOff>9525</xdr:rowOff>
        </xdr:to>
        <xdr:sp macro="" textlink="">
          <xdr:nvSpPr>
            <xdr:cNvPr id="24895" name="CheckBox40" hidden="1">
              <a:extLst>
                <a:ext uri="{63B3BB69-23CF-44E3-9099-C40C66FF867C}">
                  <a14:compatExt spid="_x0000_s248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159</xdr:row>
          <xdr:rowOff>0</xdr:rowOff>
        </xdr:from>
        <xdr:to>
          <xdr:col>8</xdr:col>
          <xdr:colOff>114300</xdr:colOff>
          <xdr:row>160</xdr:row>
          <xdr:rowOff>9525</xdr:rowOff>
        </xdr:to>
        <xdr:sp macro="" textlink="">
          <xdr:nvSpPr>
            <xdr:cNvPr id="24896" name="ComboBox218" hidden="1">
              <a:extLst>
                <a:ext uri="{63B3BB69-23CF-44E3-9099-C40C66FF867C}">
                  <a14:compatExt spid="_x0000_s248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0</xdr:rowOff>
        </xdr:from>
        <xdr:to>
          <xdr:col>8</xdr:col>
          <xdr:colOff>114300</xdr:colOff>
          <xdr:row>78</xdr:row>
          <xdr:rowOff>9525</xdr:rowOff>
        </xdr:to>
        <xdr:sp macro="" textlink="">
          <xdr:nvSpPr>
            <xdr:cNvPr id="24902" name="ComboBox1" hidden="1">
              <a:extLst>
                <a:ext uri="{63B3BB69-23CF-44E3-9099-C40C66FF867C}">
                  <a14:compatExt spid="_x0000_s24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120</xdr:row>
          <xdr:rowOff>9525</xdr:rowOff>
        </xdr:from>
        <xdr:to>
          <xdr:col>8</xdr:col>
          <xdr:colOff>0</xdr:colOff>
          <xdr:row>121</xdr:row>
          <xdr:rowOff>9525</xdr:rowOff>
        </xdr:to>
        <xdr:sp macro="" textlink="">
          <xdr:nvSpPr>
            <xdr:cNvPr id="24905" name="CheckBox41" hidden="1">
              <a:extLst>
                <a:ext uri="{63B3BB69-23CF-44E3-9099-C40C66FF867C}">
                  <a14:compatExt spid="_x0000_s249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121</xdr:row>
          <xdr:rowOff>0</xdr:rowOff>
        </xdr:from>
        <xdr:to>
          <xdr:col>8</xdr:col>
          <xdr:colOff>114300</xdr:colOff>
          <xdr:row>122</xdr:row>
          <xdr:rowOff>9525</xdr:rowOff>
        </xdr:to>
        <xdr:sp macro="" textlink="">
          <xdr:nvSpPr>
            <xdr:cNvPr id="24906" name="ComboBox5" hidden="1">
              <a:extLst>
                <a:ext uri="{63B3BB69-23CF-44E3-9099-C40C66FF867C}">
                  <a14:compatExt spid="_x0000_s249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126</xdr:row>
          <xdr:rowOff>9525</xdr:rowOff>
        </xdr:from>
        <xdr:to>
          <xdr:col>8</xdr:col>
          <xdr:colOff>0</xdr:colOff>
          <xdr:row>127</xdr:row>
          <xdr:rowOff>9525</xdr:rowOff>
        </xdr:to>
        <xdr:sp macro="" textlink="">
          <xdr:nvSpPr>
            <xdr:cNvPr id="24908" name="CheckBox42" hidden="1">
              <a:extLst>
                <a:ext uri="{63B3BB69-23CF-44E3-9099-C40C66FF867C}">
                  <a14:compatExt spid="_x0000_s249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127</xdr:row>
          <xdr:rowOff>0</xdr:rowOff>
        </xdr:from>
        <xdr:to>
          <xdr:col>8</xdr:col>
          <xdr:colOff>114300</xdr:colOff>
          <xdr:row>128</xdr:row>
          <xdr:rowOff>9525</xdr:rowOff>
        </xdr:to>
        <xdr:sp macro="" textlink="">
          <xdr:nvSpPr>
            <xdr:cNvPr id="24909" name="ComboBox8" hidden="1">
              <a:extLst>
                <a:ext uri="{63B3BB69-23CF-44E3-9099-C40C66FF867C}">
                  <a14:compatExt spid="_x0000_s249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0</xdr:rowOff>
    </xdr:from>
    <xdr:to>
      <xdr:col>15</xdr:col>
      <xdr:colOff>45720</xdr:colOff>
      <xdr:row>0</xdr:row>
      <xdr:rowOff>0</xdr:rowOff>
    </xdr:to>
    <xdr:graphicFrame macro="">
      <xdr:nvGraphicFramePr>
        <xdr:cNvPr id="427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106</xdr:row>
      <xdr:rowOff>38100</xdr:rowOff>
    </xdr:from>
    <xdr:to>
      <xdr:col>16</xdr:col>
      <xdr:colOff>739140</xdr:colOff>
      <xdr:row>123</xdr:row>
      <xdr:rowOff>144780</xdr:rowOff>
    </xdr:to>
    <xdr:graphicFrame macro="">
      <xdr:nvGraphicFramePr>
        <xdr:cNvPr id="42731" name="Chart 13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13</xdr:col>
      <xdr:colOff>45720</xdr:colOff>
      <xdr:row>134</xdr:row>
      <xdr:rowOff>0</xdr:rowOff>
    </xdr:from>
    <xdr:to>
      <xdr:col>17</xdr:col>
      <xdr:colOff>754380</xdr:colOff>
      <xdr:row>134</xdr:row>
      <xdr:rowOff>0</xdr:rowOff>
    </xdr:to>
    <xdr:graphicFrame macro="">
      <xdr:nvGraphicFramePr>
        <xdr:cNvPr id="42732" name="Chart 13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oneCellAnchor>
    <xdr:from>
      <xdr:col>4</xdr:col>
      <xdr:colOff>515471</xdr:colOff>
      <xdr:row>93</xdr:row>
      <xdr:rowOff>0</xdr:rowOff>
    </xdr:from>
    <xdr:ext cx="184731" cy="264560"/>
    <xdr:sp macro="" textlink="">
      <xdr:nvSpPr>
        <xdr:cNvPr id="5" name="TextBox 4"/>
        <xdr:cNvSpPr txBox="1"/>
      </xdr:nvSpPr>
      <xdr:spPr>
        <a:xfrm>
          <a:off x="4224618" y="157666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11</xdr:row>
          <xdr:rowOff>0</xdr:rowOff>
        </xdr:from>
        <xdr:to>
          <xdr:col>6</xdr:col>
          <xdr:colOff>523875</xdr:colOff>
          <xdr:row>12</xdr:row>
          <xdr:rowOff>0</xdr:rowOff>
        </xdr:to>
        <xdr:sp macro="" textlink="">
          <xdr:nvSpPr>
            <xdr:cNvPr id="41988" name="Drop Down 1028" hidden="1">
              <a:extLst>
                <a:ext uri="{63B3BB69-23CF-44E3-9099-C40C66FF867C}">
                  <a14:compatExt spid="_x0000_s419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515470</xdr:colOff>
      <xdr:row>30</xdr:row>
      <xdr:rowOff>20880</xdr:rowOff>
    </xdr:from>
    <xdr:to>
      <xdr:col>2</xdr:col>
      <xdr:colOff>662940</xdr:colOff>
      <xdr:row>37</xdr:row>
      <xdr:rowOff>160020</xdr:rowOff>
    </xdr:to>
    <xdr:pic>
      <xdr:nvPicPr>
        <xdr:cNvPr id="253137" name="Picture 140"/>
        <xdr:cNvPicPr>
          <a:picLocks noChangeAspect="1" noChangeArrowheads="1"/>
        </xdr:cNvPicPr>
      </xdr:nvPicPr>
      <xdr:blipFill>
        <a:blip xmlns:r="http://schemas.openxmlformats.org/officeDocument/2006/relationships" r:embed="rId1" cstate="print"/>
        <a:srcRect/>
        <a:stretch>
          <a:fillRect/>
        </a:stretch>
      </xdr:blipFill>
      <xdr:spPr bwMode="auto">
        <a:xfrm>
          <a:off x="1479176" y="6677174"/>
          <a:ext cx="2018852" cy="1551081"/>
        </a:xfrm>
        <a:prstGeom prst="rect">
          <a:avLst/>
        </a:prstGeom>
        <a:noFill/>
        <a:ln w="9525">
          <a:noFill/>
          <a:miter lim="800000"/>
          <a:headEnd/>
          <a:tailEnd/>
        </a:ln>
      </xdr:spPr>
    </xdr:pic>
    <xdr:clientData/>
  </xdr:twoCellAnchor>
  <xdr:twoCellAnchor>
    <xdr:from>
      <xdr:col>1</xdr:col>
      <xdr:colOff>2308860</xdr:colOff>
      <xdr:row>29</xdr:row>
      <xdr:rowOff>76200</xdr:rowOff>
    </xdr:from>
    <xdr:to>
      <xdr:col>2</xdr:col>
      <xdr:colOff>45720</xdr:colOff>
      <xdr:row>32</xdr:row>
      <xdr:rowOff>106680</xdr:rowOff>
    </xdr:to>
    <xdr:cxnSp macro="">
      <xdr:nvCxnSpPr>
        <xdr:cNvPr id="253138" name="Прямая со стрелкой 2"/>
        <xdr:cNvCxnSpPr>
          <a:cxnSpLocks noChangeShapeType="1"/>
        </xdr:cNvCxnSpPr>
      </xdr:nvCxnSpPr>
      <xdr:spPr bwMode="auto">
        <a:xfrm flipH="1" flipV="1">
          <a:off x="2834640" y="6644640"/>
          <a:ext cx="45720" cy="647700"/>
        </a:xfrm>
        <a:prstGeom prst="straightConnector1">
          <a:avLst/>
        </a:prstGeom>
        <a:noFill/>
        <a:ln w="76200" algn="ctr">
          <a:solidFill>
            <a:srgbClr val="FF0000"/>
          </a:solidFill>
          <a:round/>
          <a:headEnd/>
          <a:tailEnd type="arrow" w="med" len="med"/>
        </a:ln>
      </xdr:spPr>
    </xdr:cxnSp>
    <xdr:clientData/>
  </xdr:twoCellAnchor>
  <mc:AlternateContent xmlns:mc="http://schemas.openxmlformats.org/markup-compatibility/2006">
    <mc:Choice xmlns:a14="http://schemas.microsoft.com/office/drawing/2010/main" Requires="a14">
      <xdr:twoCellAnchor editAs="oneCell">
        <xdr:from>
          <xdr:col>1</xdr:col>
          <xdr:colOff>85725</xdr:colOff>
          <xdr:row>46</xdr:row>
          <xdr:rowOff>95250</xdr:rowOff>
        </xdr:from>
        <xdr:to>
          <xdr:col>2</xdr:col>
          <xdr:colOff>9525</xdr:colOff>
          <xdr:row>48</xdr:row>
          <xdr:rowOff>0</xdr:rowOff>
        </xdr:to>
        <xdr:sp macro="" textlink="">
          <xdr:nvSpPr>
            <xdr:cNvPr id="252929" name="Drop Down 1" hidden="1">
              <a:extLst>
                <a:ext uri="{63B3BB69-23CF-44E3-9099-C40C66FF867C}">
                  <a14:compatExt spid="_x0000_s2529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76200</xdr:rowOff>
        </xdr:from>
        <xdr:to>
          <xdr:col>2</xdr:col>
          <xdr:colOff>9525</xdr:colOff>
          <xdr:row>49</xdr:row>
          <xdr:rowOff>142875</xdr:rowOff>
        </xdr:to>
        <xdr:sp macro="" textlink="">
          <xdr:nvSpPr>
            <xdr:cNvPr id="252930" name="Drop Down 2" hidden="1">
              <a:extLst>
                <a:ext uri="{63B3BB69-23CF-44E3-9099-C40C66FF867C}">
                  <a14:compatExt spid="_x0000_s2529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50</xdr:row>
          <xdr:rowOff>76200</xdr:rowOff>
        </xdr:from>
        <xdr:to>
          <xdr:col>2</xdr:col>
          <xdr:colOff>9525</xdr:colOff>
          <xdr:row>51</xdr:row>
          <xdr:rowOff>161925</xdr:rowOff>
        </xdr:to>
        <xdr:sp macro="" textlink="">
          <xdr:nvSpPr>
            <xdr:cNvPr id="252931" name="Drop Down 3" hidden="1">
              <a:extLst>
                <a:ext uri="{63B3BB69-23CF-44E3-9099-C40C66FF867C}">
                  <a14:compatExt spid="_x0000_s2529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47625</xdr:rowOff>
        </xdr:from>
        <xdr:to>
          <xdr:col>2</xdr:col>
          <xdr:colOff>9525</xdr:colOff>
          <xdr:row>53</xdr:row>
          <xdr:rowOff>133350</xdr:rowOff>
        </xdr:to>
        <xdr:sp macro="" textlink="">
          <xdr:nvSpPr>
            <xdr:cNvPr id="252932" name="Drop Down 4" hidden="1">
              <a:extLst>
                <a:ext uri="{63B3BB69-23CF-44E3-9099-C40C66FF867C}">
                  <a14:compatExt spid="_x0000_s2529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54</xdr:row>
          <xdr:rowOff>85725</xdr:rowOff>
        </xdr:from>
        <xdr:to>
          <xdr:col>2</xdr:col>
          <xdr:colOff>9525</xdr:colOff>
          <xdr:row>55</xdr:row>
          <xdr:rowOff>142875</xdr:rowOff>
        </xdr:to>
        <xdr:sp macro="" textlink="">
          <xdr:nvSpPr>
            <xdr:cNvPr id="252933" name="Drop Down 5" hidden="1">
              <a:extLst>
                <a:ext uri="{63B3BB69-23CF-44E3-9099-C40C66FF867C}">
                  <a14:compatExt spid="_x0000_s2529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76200</xdr:rowOff>
        </xdr:from>
        <xdr:to>
          <xdr:col>2</xdr:col>
          <xdr:colOff>9525</xdr:colOff>
          <xdr:row>57</xdr:row>
          <xdr:rowOff>161925</xdr:rowOff>
        </xdr:to>
        <xdr:sp macro="" textlink="">
          <xdr:nvSpPr>
            <xdr:cNvPr id="252934" name="Drop Down 6" hidden="1">
              <a:extLst>
                <a:ext uri="{63B3BB69-23CF-44E3-9099-C40C66FF867C}">
                  <a14:compatExt spid="_x0000_s2529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47625</xdr:rowOff>
        </xdr:from>
        <xdr:to>
          <xdr:col>2</xdr:col>
          <xdr:colOff>9525</xdr:colOff>
          <xdr:row>59</xdr:row>
          <xdr:rowOff>142875</xdr:rowOff>
        </xdr:to>
        <xdr:sp macro="" textlink="">
          <xdr:nvSpPr>
            <xdr:cNvPr id="252935" name="Drop Down 7" hidden="1">
              <a:extLst>
                <a:ext uri="{63B3BB69-23CF-44E3-9099-C40C66FF867C}">
                  <a14:compatExt spid="_x0000_s2529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76200</xdr:rowOff>
        </xdr:from>
        <xdr:to>
          <xdr:col>2</xdr:col>
          <xdr:colOff>9525</xdr:colOff>
          <xdr:row>61</xdr:row>
          <xdr:rowOff>180975</xdr:rowOff>
        </xdr:to>
        <xdr:sp macro="" textlink="">
          <xdr:nvSpPr>
            <xdr:cNvPr id="252936" name="Drop Down 8" hidden="1">
              <a:extLst>
                <a:ext uri="{63B3BB69-23CF-44E3-9099-C40C66FF867C}">
                  <a14:compatExt spid="_x0000_s2529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62</xdr:row>
          <xdr:rowOff>47625</xdr:rowOff>
        </xdr:from>
        <xdr:to>
          <xdr:col>2</xdr:col>
          <xdr:colOff>9525</xdr:colOff>
          <xdr:row>64</xdr:row>
          <xdr:rowOff>0</xdr:rowOff>
        </xdr:to>
        <xdr:sp macro="" textlink="">
          <xdr:nvSpPr>
            <xdr:cNvPr id="252937" name="Drop Down 9" hidden="1">
              <a:extLst>
                <a:ext uri="{63B3BB69-23CF-44E3-9099-C40C66FF867C}">
                  <a14:compatExt spid="_x0000_s2529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xdr:row>
          <xdr:rowOff>47625</xdr:rowOff>
        </xdr:from>
        <xdr:to>
          <xdr:col>2</xdr:col>
          <xdr:colOff>9525</xdr:colOff>
          <xdr:row>65</xdr:row>
          <xdr:rowOff>180975</xdr:rowOff>
        </xdr:to>
        <xdr:sp macro="" textlink="">
          <xdr:nvSpPr>
            <xdr:cNvPr id="252938" name="Drop Down 10" hidden="1">
              <a:extLst>
                <a:ext uri="{63B3BB69-23CF-44E3-9099-C40C66FF867C}">
                  <a14:compatExt spid="_x0000_s2529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85725</xdr:rowOff>
        </xdr:from>
        <xdr:to>
          <xdr:col>2</xdr:col>
          <xdr:colOff>9525</xdr:colOff>
          <xdr:row>67</xdr:row>
          <xdr:rowOff>171450</xdr:rowOff>
        </xdr:to>
        <xdr:sp macro="" textlink="">
          <xdr:nvSpPr>
            <xdr:cNvPr id="252939" name="Drop Down 11" hidden="1">
              <a:extLst>
                <a:ext uri="{63B3BB69-23CF-44E3-9099-C40C66FF867C}">
                  <a14:compatExt spid="_x0000_s2529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xdr:row>
          <xdr:rowOff>57150</xdr:rowOff>
        </xdr:from>
        <xdr:to>
          <xdr:col>2</xdr:col>
          <xdr:colOff>9525</xdr:colOff>
          <xdr:row>70</xdr:row>
          <xdr:rowOff>0</xdr:rowOff>
        </xdr:to>
        <xdr:sp macro="" textlink="">
          <xdr:nvSpPr>
            <xdr:cNvPr id="252940" name="Drop Down 12" hidden="1">
              <a:extLst>
                <a:ext uri="{63B3BB69-23CF-44E3-9099-C40C66FF867C}">
                  <a14:compatExt spid="_x0000_s2529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70</xdr:row>
          <xdr:rowOff>76200</xdr:rowOff>
        </xdr:from>
        <xdr:to>
          <xdr:col>2</xdr:col>
          <xdr:colOff>9525</xdr:colOff>
          <xdr:row>71</xdr:row>
          <xdr:rowOff>171450</xdr:rowOff>
        </xdr:to>
        <xdr:sp macro="" textlink="">
          <xdr:nvSpPr>
            <xdr:cNvPr id="252941" name="Drop Down 13" hidden="1">
              <a:extLst>
                <a:ext uri="{63B3BB69-23CF-44E3-9099-C40C66FF867C}">
                  <a14:compatExt spid="_x0000_s252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95250</xdr:rowOff>
        </xdr:from>
        <xdr:to>
          <xdr:col>2</xdr:col>
          <xdr:colOff>9525</xdr:colOff>
          <xdr:row>73</xdr:row>
          <xdr:rowOff>142875</xdr:rowOff>
        </xdr:to>
        <xdr:sp macro="" textlink="">
          <xdr:nvSpPr>
            <xdr:cNvPr id="252942" name="Drop Down 14" hidden="1">
              <a:extLst>
                <a:ext uri="{63B3BB69-23CF-44E3-9099-C40C66FF867C}">
                  <a14:compatExt spid="_x0000_s2529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74</xdr:row>
          <xdr:rowOff>85725</xdr:rowOff>
        </xdr:from>
        <xdr:to>
          <xdr:col>2</xdr:col>
          <xdr:colOff>9525</xdr:colOff>
          <xdr:row>75</xdr:row>
          <xdr:rowOff>161925</xdr:rowOff>
        </xdr:to>
        <xdr:sp macro="" textlink="">
          <xdr:nvSpPr>
            <xdr:cNvPr id="252943" name="Drop Down 15" hidden="1">
              <a:extLst>
                <a:ext uri="{63B3BB69-23CF-44E3-9099-C40C66FF867C}">
                  <a14:compatExt spid="_x0000_s2529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76</xdr:row>
          <xdr:rowOff>57150</xdr:rowOff>
        </xdr:from>
        <xdr:to>
          <xdr:col>2</xdr:col>
          <xdr:colOff>9525</xdr:colOff>
          <xdr:row>77</xdr:row>
          <xdr:rowOff>180975</xdr:rowOff>
        </xdr:to>
        <xdr:sp macro="" textlink="">
          <xdr:nvSpPr>
            <xdr:cNvPr id="252944" name="Drop Down 16" hidden="1">
              <a:extLst>
                <a:ext uri="{63B3BB69-23CF-44E3-9099-C40C66FF867C}">
                  <a14:compatExt spid="_x0000_s2529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90</xdr:row>
          <xdr:rowOff>95250</xdr:rowOff>
        </xdr:from>
        <xdr:to>
          <xdr:col>2</xdr:col>
          <xdr:colOff>9525</xdr:colOff>
          <xdr:row>91</xdr:row>
          <xdr:rowOff>180975</xdr:rowOff>
        </xdr:to>
        <xdr:sp macro="" textlink="">
          <xdr:nvSpPr>
            <xdr:cNvPr id="252945" name="Drop Down 17" hidden="1">
              <a:extLst>
                <a:ext uri="{63B3BB69-23CF-44E3-9099-C40C66FF867C}">
                  <a14:compatExt spid="_x0000_s2529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76200</xdr:rowOff>
        </xdr:from>
        <xdr:to>
          <xdr:col>2</xdr:col>
          <xdr:colOff>9525</xdr:colOff>
          <xdr:row>93</xdr:row>
          <xdr:rowOff>142875</xdr:rowOff>
        </xdr:to>
        <xdr:sp macro="" textlink="">
          <xdr:nvSpPr>
            <xdr:cNvPr id="252946" name="Drop Down 18" hidden="1">
              <a:extLst>
                <a:ext uri="{63B3BB69-23CF-44E3-9099-C40C66FF867C}">
                  <a14:compatExt spid="_x0000_s2529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94</xdr:row>
          <xdr:rowOff>76200</xdr:rowOff>
        </xdr:from>
        <xdr:to>
          <xdr:col>2</xdr:col>
          <xdr:colOff>9525</xdr:colOff>
          <xdr:row>95</xdr:row>
          <xdr:rowOff>161925</xdr:rowOff>
        </xdr:to>
        <xdr:sp macro="" textlink="">
          <xdr:nvSpPr>
            <xdr:cNvPr id="252947" name="Drop Down 19" hidden="1">
              <a:extLst>
                <a:ext uri="{63B3BB69-23CF-44E3-9099-C40C66FF867C}">
                  <a14:compatExt spid="_x0000_s2529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96</xdr:row>
          <xdr:rowOff>47625</xdr:rowOff>
        </xdr:from>
        <xdr:to>
          <xdr:col>2</xdr:col>
          <xdr:colOff>9525</xdr:colOff>
          <xdr:row>97</xdr:row>
          <xdr:rowOff>133350</xdr:rowOff>
        </xdr:to>
        <xdr:sp macro="" textlink="">
          <xdr:nvSpPr>
            <xdr:cNvPr id="252948" name="Drop Down 20" hidden="1">
              <a:extLst>
                <a:ext uri="{63B3BB69-23CF-44E3-9099-C40C66FF867C}">
                  <a14:compatExt spid="_x0000_s252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98</xdr:row>
          <xdr:rowOff>85725</xdr:rowOff>
        </xdr:from>
        <xdr:to>
          <xdr:col>2</xdr:col>
          <xdr:colOff>9525</xdr:colOff>
          <xdr:row>99</xdr:row>
          <xdr:rowOff>142875</xdr:rowOff>
        </xdr:to>
        <xdr:sp macro="" textlink="">
          <xdr:nvSpPr>
            <xdr:cNvPr id="252949" name="Drop Down 21" hidden="1">
              <a:extLst>
                <a:ext uri="{63B3BB69-23CF-44E3-9099-C40C66FF867C}">
                  <a14:compatExt spid="_x0000_s2529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76200</xdr:rowOff>
        </xdr:from>
        <xdr:to>
          <xdr:col>2</xdr:col>
          <xdr:colOff>9525</xdr:colOff>
          <xdr:row>101</xdr:row>
          <xdr:rowOff>161925</xdr:rowOff>
        </xdr:to>
        <xdr:sp macro="" textlink="">
          <xdr:nvSpPr>
            <xdr:cNvPr id="252950" name="Drop Down 22" hidden="1">
              <a:extLst>
                <a:ext uri="{63B3BB69-23CF-44E3-9099-C40C66FF867C}">
                  <a14:compatExt spid="_x0000_s2529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47625</xdr:rowOff>
        </xdr:from>
        <xdr:to>
          <xdr:col>2</xdr:col>
          <xdr:colOff>9525</xdr:colOff>
          <xdr:row>103</xdr:row>
          <xdr:rowOff>142875</xdr:rowOff>
        </xdr:to>
        <xdr:sp macro="" textlink="">
          <xdr:nvSpPr>
            <xdr:cNvPr id="252951" name="Drop Down 23" hidden="1">
              <a:extLst>
                <a:ext uri="{63B3BB69-23CF-44E3-9099-C40C66FF867C}">
                  <a14:compatExt spid="_x0000_s2529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76200</xdr:rowOff>
        </xdr:from>
        <xdr:to>
          <xdr:col>2</xdr:col>
          <xdr:colOff>9525</xdr:colOff>
          <xdr:row>105</xdr:row>
          <xdr:rowOff>180975</xdr:rowOff>
        </xdr:to>
        <xdr:sp macro="" textlink="">
          <xdr:nvSpPr>
            <xdr:cNvPr id="252952" name="Drop Down 24" hidden="1">
              <a:extLst>
                <a:ext uri="{63B3BB69-23CF-44E3-9099-C40C66FF867C}">
                  <a14:compatExt spid="_x0000_s2529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106</xdr:row>
          <xdr:rowOff>47625</xdr:rowOff>
        </xdr:from>
        <xdr:to>
          <xdr:col>2</xdr:col>
          <xdr:colOff>9525</xdr:colOff>
          <xdr:row>108</xdr:row>
          <xdr:rowOff>0</xdr:rowOff>
        </xdr:to>
        <xdr:sp macro="" textlink="">
          <xdr:nvSpPr>
            <xdr:cNvPr id="252953" name="Drop Down 25" hidden="1">
              <a:extLst>
                <a:ext uri="{63B3BB69-23CF-44E3-9099-C40C66FF867C}">
                  <a14:compatExt spid="_x0000_s2529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47625</xdr:rowOff>
        </xdr:from>
        <xdr:to>
          <xdr:col>2</xdr:col>
          <xdr:colOff>9525</xdr:colOff>
          <xdr:row>109</xdr:row>
          <xdr:rowOff>180975</xdr:rowOff>
        </xdr:to>
        <xdr:sp macro="" textlink="">
          <xdr:nvSpPr>
            <xdr:cNvPr id="252954" name="Drop Down 26" hidden="1">
              <a:extLst>
                <a:ext uri="{63B3BB69-23CF-44E3-9099-C40C66FF867C}">
                  <a14:compatExt spid="_x0000_s2529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110</xdr:row>
          <xdr:rowOff>85725</xdr:rowOff>
        </xdr:from>
        <xdr:to>
          <xdr:col>2</xdr:col>
          <xdr:colOff>9525</xdr:colOff>
          <xdr:row>111</xdr:row>
          <xdr:rowOff>171450</xdr:rowOff>
        </xdr:to>
        <xdr:sp macro="" textlink="">
          <xdr:nvSpPr>
            <xdr:cNvPr id="252955" name="Drop Down 27" hidden="1">
              <a:extLst>
                <a:ext uri="{63B3BB69-23CF-44E3-9099-C40C66FF867C}">
                  <a14:compatExt spid="_x0000_s2529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112</xdr:row>
          <xdr:rowOff>57150</xdr:rowOff>
        </xdr:from>
        <xdr:to>
          <xdr:col>2</xdr:col>
          <xdr:colOff>9525</xdr:colOff>
          <xdr:row>114</xdr:row>
          <xdr:rowOff>0</xdr:rowOff>
        </xdr:to>
        <xdr:sp macro="" textlink="">
          <xdr:nvSpPr>
            <xdr:cNvPr id="252956" name="Drop Down 28" hidden="1">
              <a:extLst>
                <a:ext uri="{63B3BB69-23CF-44E3-9099-C40C66FF867C}">
                  <a14:compatExt spid="_x0000_s2529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114</xdr:row>
          <xdr:rowOff>76200</xdr:rowOff>
        </xdr:from>
        <xdr:to>
          <xdr:col>2</xdr:col>
          <xdr:colOff>9525</xdr:colOff>
          <xdr:row>115</xdr:row>
          <xdr:rowOff>171450</xdr:rowOff>
        </xdr:to>
        <xdr:sp macro="" textlink="">
          <xdr:nvSpPr>
            <xdr:cNvPr id="252957" name="Drop Down 29" hidden="1">
              <a:extLst>
                <a:ext uri="{63B3BB69-23CF-44E3-9099-C40C66FF867C}">
                  <a14:compatExt spid="_x0000_s2529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95250</xdr:rowOff>
        </xdr:from>
        <xdr:to>
          <xdr:col>2</xdr:col>
          <xdr:colOff>9525</xdr:colOff>
          <xdr:row>117</xdr:row>
          <xdr:rowOff>142875</xdr:rowOff>
        </xdr:to>
        <xdr:sp macro="" textlink="">
          <xdr:nvSpPr>
            <xdr:cNvPr id="252958" name="Drop Down 30" hidden="1">
              <a:extLst>
                <a:ext uri="{63B3BB69-23CF-44E3-9099-C40C66FF867C}">
                  <a14:compatExt spid="_x0000_s2529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118</xdr:row>
          <xdr:rowOff>85725</xdr:rowOff>
        </xdr:from>
        <xdr:to>
          <xdr:col>2</xdr:col>
          <xdr:colOff>9525</xdr:colOff>
          <xdr:row>119</xdr:row>
          <xdr:rowOff>161925</xdr:rowOff>
        </xdr:to>
        <xdr:sp macro="" textlink="">
          <xdr:nvSpPr>
            <xdr:cNvPr id="252959" name="Drop Down 31" hidden="1">
              <a:extLst>
                <a:ext uri="{63B3BB69-23CF-44E3-9099-C40C66FF867C}">
                  <a14:compatExt spid="_x0000_s2529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120</xdr:row>
          <xdr:rowOff>57150</xdr:rowOff>
        </xdr:from>
        <xdr:to>
          <xdr:col>2</xdr:col>
          <xdr:colOff>9525</xdr:colOff>
          <xdr:row>121</xdr:row>
          <xdr:rowOff>180975</xdr:rowOff>
        </xdr:to>
        <xdr:sp macro="" textlink="">
          <xdr:nvSpPr>
            <xdr:cNvPr id="252960" name="Drop Down 32" hidden="1">
              <a:extLst>
                <a:ext uri="{63B3BB69-23CF-44E3-9099-C40C66FF867C}">
                  <a14:compatExt spid="_x0000_s2529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76200</xdr:rowOff>
        </xdr:from>
        <xdr:to>
          <xdr:col>2</xdr:col>
          <xdr:colOff>9525</xdr:colOff>
          <xdr:row>93</xdr:row>
          <xdr:rowOff>142875</xdr:rowOff>
        </xdr:to>
        <xdr:sp macro="" textlink="">
          <xdr:nvSpPr>
            <xdr:cNvPr id="252961" name="Drop Down 33" hidden="1">
              <a:extLst>
                <a:ext uri="{63B3BB69-23CF-44E3-9099-C40C66FF867C}">
                  <a14:compatExt spid="_x0000_s2529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94</xdr:row>
          <xdr:rowOff>76200</xdr:rowOff>
        </xdr:from>
        <xdr:to>
          <xdr:col>2</xdr:col>
          <xdr:colOff>9525</xdr:colOff>
          <xdr:row>95</xdr:row>
          <xdr:rowOff>161925</xdr:rowOff>
        </xdr:to>
        <xdr:sp macro="" textlink="">
          <xdr:nvSpPr>
            <xdr:cNvPr id="252962" name="Drop Down 34" hidden="1">
              <a:extLst>
                <a:ext uri="{63B3BB69-23CF-44E3-9099-C40C66FF867C}">
                  <a14:compatExt spid="_x0000_s2529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96</xdr:row>
          <xdr:rowOff>47625</xdr:rowOff>
        </xdr:from>
        <xdr:to>
          <xdr:col>2</xdr:col>
          <xdr:colOff>9525</xdr:colOff>
          <xdr:row>97</xdr:row>
          <xdr:rowOff>133350</xdr:rowOff>
        </xdr:to>
        <xdr:sp macro="" textlink="">
          <xdr:nvSpPr>
            <xdr:cNvPr id="252963" name="Drop Down 35" hidden="1">
              <a:extLst>
                <a:ext uri="{63B3BB69-23CF-44E3-9099-C40C66FF867C}">
                  <a14:compatExt spid="_x0000_s2529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98</xdr:row>
          <xdr:rowOff>85725</xdr:rowOff>
        </xdr:from>
        <xdr:to>
          <xdr:col>2</xdr:col>
          <xdr:colOff>9525</xdr:colOff>
          <xdr:row>99</xdr:row>
          <xdr:rowOff>142875</xdr:rowOff>
        </xdr:to>
        <xdr:sp macro="" textlink="">
          <xdr:nvSpPr>
            <xdr:cNvPr id="252964" name="Drop Down 36" hidden="1">
              <a:extLst>
                <a:ext uri="{63B3BB69-23CF-44E3-9099-C40C66FF867C}">
                  <a14:compatExt spid="_x0000_s2529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76200</xdr:rowOff>
        </xdr:from>
        <xdr:to>
          <xdr:col>2</xdr:col>
          <xdr:colOff>9525</xdr:colOff>
          <xdr:row>101</xdr:row>
          <xdr:rowOff>161925</xdr:rowOff>
        </xdr:to>
        <xdr:sp macro="" textlink="">
          <xdr:nvSpPr>
            <xdr:cNvPr id="252965" name="Drop Down 37" hidden="1">
              <a:extLst>
                <a:ext uri="{63B3BB69-23CF-44E3-9099-C40C66FF867C}">
                  <a14:compatExt spid="_x0000_s2529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47625</xdr:rowOff>
        </xdr:from>
        <xdr:to>
          <xdr:col>2</xdr:col>
          <xdr:colOff>9525</xdr:colOff>
          <xdr:row>103</xdr:row>
          <xdr:rowOff>142875</xdr:rowOff>
        </xdr:to>
        <xdr:sp macro="" textlink="">
          <xdr:nvSpPr>
            <xdr:cNvPr id="252966" name="Drop Down 38" hidden="1">
              <a:extLst>
                <a:ext uri="{63B3BB69-23CF-44E3-9099-C40C66FF867C}">
                  <a14:compatExt spid="_x0000_s2529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76200</xdr:rowOff>
        </xdr:from>
        <xdr:to>
          <xdr:col>2</xdr:col>
          <xdr:colOff>9525</xdr:colOff>
          <xdr:row>105</xdr:row>
          <xdr:rowOff>180975</xdr:rowOff>
        </xdr:to>
        <xdr:sp macro="" textlink="">
          <xdr:nvSpPr>
            <xdr:cNvPr id="252967" name="Drop Down 39" hidden="1">
              <a:extLst>
                <a:ext uri="{63B3BB69-23CF-44E3-9099-C40C66FF867C}">
                  <a14:compatExt spid="_x0000_s2529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106</xdr:row>
          <xdr:rowOff>47625</xdr:rowOff>
        </xdr:from>
        <xdr:to>
          <xdr:col>2</xdr:col>
          <xdr:colOff>9525</xdr:colOff>
          <xdr:row>108</xdr:row>
          <xdr:rowOff>0</xdr:rowOff>
        </xdr:to>
        <xdr:sp macro="" textlink="">
          <xdr:nvSpPr>
            <xdr:cNvPr id="252968" name="Drop Down 40" hidden="1">
              <a:extLst>
                <a:ext uri="{63B3BB69-23CF-44E3-9099-C40C66FF867C}">
                  <a14:compatExt spid="_x0000_s2529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47625</xdr:rowOff>
        </xdr:from>
        <xdr:to>
          <xdr:col>2</xdr:col>
          <xdr:colOff>9525</xdr:colOff>
          <xdr:row>109</xdr:row>
          <xdr:rowOff>180975</xdr:rowOff>
        </xdr:to>
        <xdr:sp macro="" textlink="">
          <xdr:nvSpPr>
            <xdr:cNvPr id="252969" name="Drop Down 41" hidden="1">
              <a:extLst>
                <a:ext uri="{63B3BB69-23CF-44E3-9099-C40C66FF867C}">
                  <a14:compatExt spid="_x0000_s2529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110</xdr:row>
          <xdr:rowOff>85725</xdr:rowOff>
        </xdr:from>
        <xdr:to>
          <xdr:col>2</xdr:col>
          <xdr:colOff>9525</xdr:colOff>
          <xdr:row>111</xdr:row>
          <xdr:rowOff>171450</xdr:rowOff>
        </xdr:to>
        <xdr:sp macro="" textlink="">
          <xdr:nvSpPr>
            <xdr:cNvPr id="252970" name="Drop Down 42" hidden="1">
              <a:extLst>
                <a:ext uri="{63B3BB69-23CF-44E3-9099-C40C66FF867C}">
                  <a14:compatExt spid="_x0000_s2529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112</xdr:row>
          <xdr:rowOff>57150</xdr:rowOff>
        </xdr:from>
        <xdr:to>
          <xdr:col>2</xdr:col>
          <xdr:colOff>9525</xdr:colOff>
          <xdr:row>114</xdr:row>
          <xdr:rowOff>0</xdr:rowOff>
        </xdr:to>
        <xdr:sp macro="" textlink="">
          <xdr:nvSpPr>
            <xdr:cNvPr id="252971" name="Drop Down 43" hidden="1">
              <a:extLst>
                <a:ext uri="{63B3BB69-23CF-44E3-9099-C40C66FF867C}">
                  <a14:compatExt spid="_x0000_s2529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114</xdr:row>
          <xdr:rowOff>76200</xdr:rowOff>
        </xdr:from>
        <xdr:to>
          <xdr:col>2</xdr:col>
          <xdr:colOff>9525</xdr:colOff>
          <xdr:row>115</xdr:row>
          <xdr:rowOff>171450</xdr:rowOff>
        </xdr:to>
        <xdr:sp macro="" textlink="">
          <xdr:nvSpPr>
            <xdr:cNvPr id="252972" name="Drop Down 44" hidden="1">
              <a:extLst>
                <a:ext uri="{63B3BB69-23CF-44E3-9099-C40C66FF867C}">
                  <a14:compatExt spid="_x0000_s2529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95250</xdr:rowOff>
        </xdr:from>
        <xdr:to>
          <xdr:col>2</xdr:col>
          <xdr:colOff>9525</xdr:colOff>
          <xdr:row>117</xdr:row>
          <xdr:rowOff>142875</xdr:rowOff>
        </xdr:to>
        <xdr:sp macro="" textlink="">
          <xdr:nvSpPr>
            <xdr:cNvPr id="252973" name="Drop Down 45" hidden="1">
              <a:extLst>
                <a:ext uri="{63B3BB69-23CF-44E3-9099-C40C66FF867C}">
                  <a14:compatExt spid="_x0000_s2529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118</xdr:row>
          <xdr:rowOff>85725</xdr:rowOff>
        </xdr:from>
        <xdr:to>
          <xdr:col>2</xdr:col>
          <xdr:colOff>9525</xdr:colOff>
          <xdr:row>119</xdr:row>
          <xdr:rowOff>161925</xdr:rowOff>
        </xdr:to>
        <xdr:sp macro="" textlink="">
          <xdr:nvSpPr>
            <xdr:cNvPr id="252974" name="Drop Down 46" hidden="1">
              <a:extLst>
                <a:ext uri="{63B3BB69-23CF-44E3-9099-C40C66FF867C}">
                  <a14:compatExt spid="_x0000_s2529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120</xdr:row>
          <xdr:rowOff>57150</xdr:rowOff>
        </xdr:from>
        <xdr:to>
          <xdr:col>2</xdr:col>
          <xdr:colOff>9525</xdr:colOff>
          <xdr:row>121</xdr:row>
          <xdr:rowOff>180975</xdr:rowOff>
        </xdr:to>
        <xdr:sp macro="" textlink="">
          <xdr:nvSpPr>
            <xdr:cNvPr id="252975" name="Drop Down 47" hidden="1">
              <a:extLst>
                <a:ext uri="{63B3BB69-23CF-44E3-9099-C40C66FF867C}">
                  <a14:compatExt spid="_x0000_s2529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78</xdr:row>
          <xdr:rowOff>95250</xdr:rowOff>
        </xdr:from>
        <xdr:to>
          <xdr:col>2</xdr:col>
          <xdr:colOff>9525</xdr:colOff>
          <xdr:row>79</xdr:row>
          <xdr:rowOff>161925</xdr:rowOff>
        </xdr:to>
        <xdr:sp macro="" textlink="">
          <xdr:nvSpPr>
            <xdr:cNvPr id="252976" name="Drop Down 48" hidden="1">
              <a:extLst>
                <a:ext uri="{63B3BB69-23CF-44E3-9099-C40C66FF867C}">
                  <a14:compatExt spid="_x0000_s2529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80</xdr:row>
          <xdr:rowOff>85725</xdr:rowOff>
        </xdr:from>
        <xdr:to>
          <xdr:col>2</xdr:col>
          <xdr:colOff>9525</xdr:colOff>
          <xdr:row>81</xdr:row>
          <xdr:rowOff>161925</xdr:rowOff>
        </xdr:to>
        <xdr:sp macro="" textlink="">
          <xdr:nvSpPr>
            <xdr:cNvPr id="252977" name="Drop Down 49" hidden="1">
              <a:extLst>
                <a:ext uri="{63B3BB69-23CF-44E3-9099-C40C66FF867C}">
                  <a14:compatExt spid="_x0000_s2529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82</xdr:row>
          <xdr:rowOff>76200</xdr:rowOff>
        </xdr:from>
        <xdr:to>
          <xdr:col>2</xdr:col>
          <xdr:colOff>9525</xdr:colOff>
          <xdr:row>83</xdr:row>
          <xdr:rowOff>123825</xdr:rowOff>
        </xdr:to>
        <xdr:sp macro="" textlink="">
          <xdr:nvSpPr>
            <xdr:cNvPr id="252978" name="Drop Down 50" hidden="1">
              <a:extLst>
                <a:ext uri="{63B3BB69-23CF-44E3-9099-C40C66FF867C}">
                  <a14:compatExt spid="_x0000_s2529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84</xdr:row>
          <xdr:rowOff>95250</xdr:rowOff>
        </xdr:from>
        <xdr:to>
          <xdr:col>2</xdr:col>
          <xdr:colOff>9525</xdr:colOff>
          <xdr:row>85</xdr:row>
          <xdr:rowOff>142875</xdr:rowOff>
        </xdr:to>
        <xdr:sp macro="" textlink="">
          <xdr:nvSpPr>
            <xdr:cNvPr id="252979" name="Drop Down 51" hidden="1">
              <a:extLst>
                <a:ext uri="{63B3BB69-23CF-44E3-9099-C40C66FF867C}">
                  <a14:compatExt spid="_x0000_s252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86</xdr:row>
          <xdr:rowOff>123825</xdr:rowOff>
        </xdr:from>
        <xdr:to>
          <xdr:col>2</xdr:col>
          <xdr:colOff>9525</xdr:colOff>
          <xdr:row>87</xdr:row>
          <xdr:rowOff>171450</xdr:rowOff>
        </xdr:to>
        <xdr:sp macro="" textlink="">
          <xdr:nvSpPr>
            <xdr:cNvPr id="252980" name="Drop Down 52" hidden="1">
              <a:extLst>
                <a:ext uri="{63B3BB69-23CF-44E3-9099-C40C66FF867C}">
                  <a14:compatExt spid="_x0000_s252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88</xdr:row>
          <xdr:rowOff>57150</xdr:rowOff>
        </xdr:from>
        <xdr:to>
          <xdr:col>2</xdr:col>
          <xdr:colOff>9525</xdr:colOff>
          <xdr:row>89</xdr:row>
          <xdr:rowOff>152400</xdr:rowOff>
        </xdr:to>
        <xdr:sp macro="" textlink="">
          <xdr:nvSpPr>
            <xdr:cNvPr id="252981" name="Drop Down 53" hidden="1">
              <a:extLst>
                <a:ext uri="{63B3BB69-23CF-44E3-9099-C40C66FF867C}">
                  <a14:compatExt spid="_x0000_s252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2982" name="Drop Down 54" hidden="1">
              <a:extLst>
                <a:ext uri="{63B3BB69-23CF-44E3-9099-C40C66FF867C}">
                  <a14:compatExt spid="_x0000_s2529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2983" name="Drop Down 55" hidden="1">
              <a:extLst>
                <a:ext uri="{63B3BB69-23CF-44E3-9099-C40C66FF867C}">
                  <a14:compatExt spid="_x0000_s2529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2984" name="Drop Down 56" hidden="1">
              <a:extLst>
                <a:ext uri="{63B3BB69-23CF-44E3-9099-C40C66FF867C}">
                  <a14:compatExt spid="_x0000_s2529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2985" name="Drop Down 57" hidden="1">
              <a:extLst>
                <a:ext uri="{63B3BB69-23CF-44E3-9099-C40C66FF867C}">
                  <a14:compatExt spid="_x0000_s252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2986" name="Drop Down 58" hidden="1">
              <a:extLst>
                <a:ext uri="{63B3BB69-23CF-44E3-9099-C40C66FF867C}">
                  <a14:compatExt spid="_x0000_s2529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2987" name="Drop Down 59" hidden="1">
              <a:extLst>
                <a:ext uri="{63B3BB69-23CF-44E3-9099-C40C66FF867C}">
                  <a14:compatExt spid="_x0000_s2529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2988" name="Drop Down 60" hidden="1">
              <a:extLst>
                <a:ext uri="{63B3BB69-23CF-44E3-9099-C40C66FF867C}">
                  <a14:compatExt spid="_x0000_s2529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2989" name="Drop Down 61" hidden="1">
              <a:extLst>
                <a:ext uri="{63B3BB69-23CF-44E3-9099-C40C66FF867C}">
                  <a14:compatExt spid="_x0000_s2529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2990" name="Drop Down 62" hidden="1">
              <a:extLst>
                <a:ext uri="{63B3BB69-23CF-44E3-9099-C40C66FF867C}">
                  <a14:compatExt spid="_x0000_s2529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2991" name="Drop Down 63" hidden="1">
              <a:extLst>
                <a:ext uri="{63B3BB69-23CF-44E3-9099-C40C66FF867C}">
                  <a14:compatExt spid="_x0000_s2529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2992" name="Drop Down 64" hidden="1">
              <a:extLst>
                <a:ext uri="{63B3BB69-23CF-44E3-9099-C40C66FF867C}">
                  <a14:compatExt spid="_x0000_s252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2993" name="Drop Down 65" hidden="1">
              <a:extLst>
                <a:ext uri="{63B3BB69-23CF-44E3-9099-C40C66FF867C}">
                  <a14:compatExt spid="_x0000_s2529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2994" name="Drop Down 66" hidden="1">
              <a:extLst>
                <a:ext uri="{63B3BB69-23CF-44E3-9099-C40C66FF867C}">
                  <a14:compatExt spid="_x0000_s2529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2995" name="Drop Down 67" hidden="1">
              <a:extLst>
                <a:ext uri="{63B3BB69-23CF-44E3-9099-C40C66FF867C}">
                  <a14:compatExt spid="_x0000_s2529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2996" name="Drop Down 68" hidden="1">
              <a:extLst>
                <a:ext uri="{63B3BB69-23CF-44E3-9099-C40C66FF867C}">
                  <a14:compatExt spid="_x0000_s2529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2997" name="Drop Down 69" hidden="1">
              <a:extLst>
                <a:ext uri="{63B3BB69-23CF-44E3-9099-C40C66FF867C}">
                  <a14:compatExt spid="_x0000_s2529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95250</xdr:rowOff>
        </xdr:from>
        <xdr:to>
          <xdr:col>2</xdr:col>
          <xdr:colOff>9525</xdr:colOff>
          <xdr:row>48</xdr:row>
          <xdr:rowOff>0</xdr:rowOff>
        </xdr:to>
        <xdr:sp macro="" textlink="">
          <xdr:nvSpPr>
            <xdr:cNvPr id="252998" name="Drop Down 70" hidden="1">
              <a:extLst>
                <a:ext uri="{63B3BB69-23CF-44E3-9099-C40C66FF867C}">
                  <a14:compatExt spid="_x0000_s252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76200</xdr:rowOff>
        </xdr:from>
        <xdr:to>
          <xdr:col>2</xdr:col>
          <xdr:colOff>9525</xdr:colOff>
          <xdr:row>49</xdr:row>
          <xdr:rowOff>142875</xdr:rowOff>
        </xdr:to>
        <xdr:sp macro="" textlink="">
          <xdr:nvSpPr>
            <xdr:cNvPr id="252999" name="Drop Down 71" hidden="1">
              <a:extLst>
                <a:ext uri="{63B3BB69-23CF-44E3-9099-C40C66FF867C}">
                  <a14:compatExt spid="_x0000_s2529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50</xdr:row>
          <xdr:rowOff>76200</xdr:rowOff>
        </xdr:from>
        <xdr:to>
          <xdr:col>2</xdr:col>
          <xdr:colOff>9525</xdr:colOff>
          <xdr:row>51</xdr:row>
          <xdr:rowOff>161925</xdr:rowOff>
        </xdr:to>
        <xdr:sp macro="" textlink="">
          <xdr:nvSpPr>
            <xdr:cNvPr id="253000" name="Drop Down 72" hidden="1">
              <a:extLst>
                <a:ext uri="{63B3BB69-23CF-44E3-9099-C40C66FF867C}">
                  <a14:compatExt spid="_x0000_s253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47625</xdr:rowOff>
        </xdr:from>
        <xdr:to>
          <xdr:col>2</xdr:col>
          <xdr:colOff>9525</xdr:colOff>
          <xdr:row>53</xdr:row>
          <xdr:rowOff>133350</xdr:rowOff>
        </xdr:to>
        <xdr:sp macro="" textlink="">
          <xdr:nvSpPr>
            <xdr:cNvPr id="253001" name="Drop Down 73" hidden="1">
              <a:extLst>
                <a:ext uri="{63B3BB69-23CF-44E3-9099-C40C66FF867C}">
                  <a14:compatExt spid="_x0000_s2530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54</xdr:row>
          <xdr:rowOff>95250</xdr:rowOff>
        </xdr:from>
        <xdr:to>
          <xdr:col>2</xdr:col>
          <xdr:colOff>9525</xdr:colOff>
          <xdr:row>55</xdr:row>
          <xdr:rowOff>152400</xdr:rowOff>
        </xdr:to>
        <xdr:sp macro="" textlink="">
          <xdr:nvSpPr>
            <xdr:cNvPr id="253002" name="Drop Down 74" hidden="1">
              <a:extLst>
                <a:ext uri="{63B3BB69-23CF-44E3-9099-C40C66FF867C}">
                  <a14:compatExt spid="_x0000_s253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76200</xdr:rowOff>
        </xdr:from>
        <xdr:to>
          <xdr:col>2</xdr:col>
          <xdr:colOff>9525</xdr:colOff>
          <xdr:row>57</xdr:row>
          <xdr:rowOff>161925</xdr:rowOff>
        </xdr:to>
        <xdr:sp macro="" textlink="">
          <xdr:nvSpPr>
            <xdr:cNvPr id="253003" name="Drop Down 75" hidden="1">
              <a:extLst>
                <a:ext uri="{63B3BB69-23CF-44E3-9099-C40C66FF867C}">
                  <a14:compatExt spid="_x0000_s253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47625</xdr:rowOff>
        </xdr:from>
        <xdr:to>
          <xdr:col>2</xdr:col>
          <xdr:colOff>9525</xdr:colOff>
          <xdr:row>59</xdr:row>
          <xdr:rowOff>142875</xdr:rowOff>
        </xdr:to>
        <xdr:sp macro="" textlink="">
          <xdr:nvSpPr>
            <xdr:cNvPr id="253004" name="Drop Down 76" hidden="1">
              <a:extLst>
                <a:ext uri="{63B3BB69-23CF-44E3-9099-C40C66FF867C}">
                  <a14:compatExt spid="_x0000_s2530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76200</xdr:rowOff>
        </xdr:from>
        <xdr:to>
          <xdr:col>2</xdr:col>
          <xdr:colOff>9525</xdr:colOff>
          <xdr:row>61</xdr:row>
          <xdr:rowOff>180975</xdr:rowOff>
        </xdr:to>
        <xdr:sp macro="" textlink="">
          <xdr:nvSpPr>
            <xdr:cNvPr id="253005" name="Drop Down 77" hidden="1">
              <a:extLst>
                <a:ext uri="{63B3BB69-23CF-44E3-9099-C40C66FF867C}">
                  <a14:compatExt spid="_x0000_s2530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62</xdr:row>
          <xdr:rowOff>47625</xdr:rowOff>
        </xdr:from>
        <xdr:to>
          <xdr:col>2</xdr:col>
          <xdr:colOff>9525</xdr:colOff>
          <xdr:row>64</xdr:row>
          <xdr:rowOff>0</xdr:rowOff>
        </xdr:to>
        <xdr:sp macro="" textlink="">
          <xdr:nvSpPr>
            <xdr:cNvPr id="253006" name="Drop Down 78" hidden="1">
              <a:extLst>
                <a:ext uri="{63B3BB69-23CF-44E3-9099-C40C66FF867C}">
                  <a14:compatExt spid="_x0000_s2530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xdr:row>
          <xdr:rowOff>47625</xdr:rowOff>
        </xdr:from>
        <xdr:to>
          <xdr:col>2</xdr:col>
          <xdr:colOff>9525</xdr:colOff>
          <xdr:row>65</xdr:row>
          <xdr:rowOff>180975</xdr:rowOff>
        </xdr:to>
        <xdr:sp macro="" textlink="">
          <xdr:nvSpPr>
            <xdr:cNvPr id="253007" name="Drop Down 79" hidden="1">
              <a:extLst>
                <a:ext uri="{63B3BB69-23CF-44E3-9099-C40C66FF867C}">
                  <a14:compatExt spid="_x0000_s2530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85725</xdr:rowOff>
        </xdr:from>
        <xdr:to>
          <xdr:col>2</xdr:col>
          <xdr:colOff>9525</xdr:colOff>
          <xdr:row>67</xdr:row>
          <xdr:rowOff>171450</xdr:rowOff>
        </xdr:to>
        <xdr:sp macro="" textlink="">
          <xdr:nvSpPr>
            <xdr:cNvPr id="253008" name="Drop Down 80" hidden="1">
              <a:extLst>
                <a:ext uri="{63B3BB69-23CF-44E3-9099-C40C66FF867C}">
                  <a14:compatExt spid="_x0000_s2530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xdr:row>
          <xdr:rowOff>57150</xdr:rowOff>
        </xdr:from>
        <xdr:to>
          <xdr:col>2</xdr:col>
          <xdr:colOff>9525</xdr:colOff>
          <xdr:row>70</xdr:row>
          <xdr:rowOff>0</xdr:rowOff>
        </xdr:to>
        <xdr:sp macro="" textlink="">
          <xdr:nvSpPr>
            <xdr:cNvPr id="253009" name="Drop Down 81" hidden="1">
              <a:extLst>
                <a:ext uri="{63B3BB69-23CF-44E3-9099-C40C66FF867C}">
                  <a14:compatExt spid="_x0000_s253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70</xdr:row>
          <xdr:rowOff>76200</xdr:rowOff>
        </xdr:from>
        <xdr:to>
          <xdr:col>2</xdr:col>
          <xdr:colOff>9525</xdr:colOff>
          <xdr:row>71</xdr:row>
          <xdr:rowOff>171450</xdr:rowOff>
        </xdr:to>
        <xdr:sp macro="" textlink="">
          <xdr:nvSpPr>
            <xdr:cNvPr id="253010" name="Drop Down 82" hidden="1">
              <a:extLst>
                <a:ext uri="{63B3BB69-23CF-44E3-9099-C40C66FF867C}">
                  <a14:compatExt spid="_x0000_s253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95250</xdr:rowOff>
        </xdr:from>
        <xdr:to>
          <xdr:col>2</xdr:col>
          <xdr:colOff>9525</xdr:colOff>
          <xdr:row>73</xdr:row>
          <xdr:rowOff>142875</xdr:rowOff>
        </xdr:to>
        <xdr:sp macro="" textlink="">
          <xdr:nvSpPr>
            <xdr:cNvPr id="253011" name="Drop Down 83" hidden="1">
              <a:extLst>
                <a:ext uri="{63B3BB69-23CF-44E3-9099-C40C66FF867C}">
                  <a14:compatExt spid="_x0000_s253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74</xdr:row>
          <xdr:rowOff>85725</xdr:rowOff>
        </xdr:from>
        <xdr:to>
          <xdr:col>2</xdr:col>
          <xdr:colOff>9525</xdr:colOff>
          <xdr:row>75</xdr:row>
          <xdr:rowOff>161925</xdr:rowOff>
        </xdr:to>
        <xdr:sp macro="" textlink="">
          <xdr:nvSpPr>
            <xdr:cNvPr id="253012" name="Drop Down 84" hidden="1">
              <a:extLst>
                <a:ext uri="{63B3BB69-23CF-44E3-9099-C40C66FF867C}">
                  <a14:compatExt spid="_x0000_s2530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76</xdr:row>
          <xdr:rowOff>57150</xdr:rowOff>
        </xdr:from>
        <xdr:to>
          <xdr:col>2</xdr:col>
          <xdr:colOff>9525</xdr:colOff>
          <xdr:row>77</xdr:row>
          <xdr:rowOff>180975</xdr:rowOff>
        </xdr:to>
        <xdr:sp macro="" textlink="">
          <xdr:nvSpPr>
            <xdr:cNvPr id="253013" name="Drop Down 85" hidden="1">
              <a:extLst>
                <a:ext uri="{63B3BB69-23CF-44E3-9099-C40C66FF867C}">
                  <a14:compatExt spid="_x0000_s2530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90</xdr:row>
          <xdr:rowOff>95250</xdr:rowOff>
        </xdr:from>
        <xdr:to>
          <xdr:col>2</xdr:col>
          <xdr:colOff>9525</xdr:colOff>
          <xdr:row>91</xdr:row>
          <xdr:rowOff>180975</xdr:rowOff>
        </xdr:to>
        <xdr:sp macro="" textlink="">
          <xdr:nvSpPr>
            <xdr:cNvPr id="253014" name="Drop Down 86" hidden="1">
              <a:extLst>
                <a:ext uri="{63B3BB69-23CF-44E3-9099-C40C66FF867C}">
                  <a14:compatExt spid="_x0000_s2530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76200</xdr:rowOff>
        </xdr:from>
        <xdr:to>
          <xdr:col>2</xdr:col>
          <xdr:colOff>9525</xdr:colOff>
          <xdr:row>93</xdr:row>
          <xdr:rowOff>142875</xdr:rowOff>
        </xdr:to>
        <xdr:sp macro="" textlink="">
          <xdr:nvSpPr>
            <xdr:cNvPr id="253015" name="Drop Down 87" hidden="1">
              <a:extLst>
                <a:ext uri="{63B3BB69-23CF-44E3-9099-C40C66FF867C}">
                  <a14:compatExt spid="_x0000_s253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94</xdr:row>
          <xdr:rowOff>76200</xdr:rowOff>
        </xdr:from>
        <xdr:to>
          <xdr:col>2</xdr:col>
          <xdr:colOff>9525</xdr:colOff>
          <xdr:row>95</xdr:row>
          <xdr:rowOff>161925</xdr:rowOff>
        </xdr:to>
        <xdr:sp macro="" textlink="">
          <xdr:nvSpPr>
            <xdr:cNvPr id="253016" name="Drop Down 88" hidden="1">
              <a:extLst>
                <a:ext uri="{63B3BB69-23CF-44E3-9099-C40C66FF867C}">
                  <a14:compatExt spid="_x0000_s2530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96</xdr:row>
          <xdr:rowOff>47625</xdr:rowOff>
        </xdr:from>
        <xdr:to>
          <xdr:col>2</xdr:col>
          <xdr:colOff>9525</xdr:colOff>
          <xdr:row>97</xdr:row>
          <xdr:rowOff>133350</xdr:rowOff>
        </xdr:to>
        <xdr:sp macro="" textlink="">
          <xdr:nvSpPr>
            <xdr:cNvPr id="253017" name="Drop Down 89" hidden="1">
              <a:extLst>
                <a:ext uri="{63B3BB69-23CF-44E3-9099-C40C66FF867C}">
                  <a14:compatExt spid="_x0000_s253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98</xdr:row>
          <xdr:rowOff>85725</xdr:rowOff>
        </xdr:from>
        <xdr:to>
          <xdr:col>2</xdr:col>
          <xdr:colOff>9525</xdr:colOff>
          <xdr:row>99</xdr:row>
          <xdr:rowOff>142875</xdr:rowOff>
        </xdr:to>
        <xdr:sp macro="" textlink="">
          <xdr:nvSpPr>
            <xdr:cNvPr id="253018" name="Drop Down 90" hidden="1">
              <a:extLst>
                <a:ext uri="{63B3BB69-23CF-44E3-9099-C40C66FF867C}">
                  <a14:compatExt spid="_x0000_s253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76200</xdr:rowOff>
        </xdr:from>
        <xdr:to>
          <xdr:col>2</xdr:col>
          <xdr:colOff>9525</xdr:colOff>
          <xdr:row>101</xdr:row>
          <xdr:rowOff>161925</xdr:rowOff>
        </xdr:to>
        <xdr:sp macro="" textlink="">
          <xdr:nvSpPr>
            <xdr:cNvPr id="253019" name="Drop Down 91" hidden="1">
              <a:extLst>
                <a:ext uri="{63B3BB69-23CF-44E3-9099-C40C66FF867C}">
                  <a14:compatExt spid="_x0000_s253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47625</xdr:rowOff>
        </xdr:from>
        <xdr:to>
          <xdr:col>2</xdr:col>
          <xdr:colOff>9525</xdr:colOff>
          <xdr:row>103</xdr:row>
          <xdr:rowOff>142875</xdr:rowOff>
        </xdr:to>
        <xdr:sp macro="" textlink="">
          <xdr:nvSpPr>
            <xdr:cNvPr id="253020" name="Drop Down 92" hidden="1">
              <a:extLst>
                <a:ext uri="{63B3BB69-23CF-44E3-9099-C40C66FF867C}">
                  <a14:compatExt spid="_x0000_s253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76200</xdr:rowOff>
        </xdr:from>
        <xdr:to>
          <xdr:col>2</xdr:col>
          <xdr:colOff>9525</xdr:colOff>
          <xdr:row>105</xdr:row>
          <xdr:rowOff>180975</xdr:rowOff>
        </xdr:to>
        <xdr:sp macro="" textlink="">
          <xdr:nvSpPr>
            <xdr:cNvPr id="253021" name="Drop Down 93" hidden="1">
              <a:extLst>
                <a:ext uri="{63B3BB69-23CF-44E3-9099-C40C66FF867C}">
                  <a14:compatExt spid="_x0000_s253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106</xdr:row>
          <xdr:rowOff>47625</xdr:rowOff>
        </xdr:from>
        <xdr:to>
          <xdr:col>2</xdr:col>
          <xdr:colOff>9525</xdr:colOff>
          <xdr:row>108</xdr:row>
          <xdr:rowOff>0</xdr:rowOff>
        </xdr:to>
        <xdr:sp macro="" textlink="">
          <xdr:nvSpPr>
            <xdr:cNvPr id="253022" name="Drop Down 94" hidden="1">
              <a:extLst>
                <a:ext uri="{63B3BB69-23CF-44E3-9099-C40C66FF867C}">
                  <a14:compatExt spid="_x0000_s253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47625</xdr:rowOff>
        </xdr:from>
        <xdr:to>
          <xdr:col>2</xdr:col>
          <xdr:colOff>9525</xdr:colOff>
          <xdr:row>109</xdr:row>
          <xdr:rowOff>180975</xdr:rowOff>
        </xdr:to>
        <xdr:sp macro="" textlink="">
          <xdr:nvSpPr>
            <xdr:cNvPr id="253023" name="Drop Down 95" hidden="1">
              <a:extLst>
                <a:ext uri="{63B3BB69-23CF-44E3-9099-C40C66FF867C}">
                  <a14:compatExt spid="_x0000_s253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110</xdr:row>
          <xdr:rowOff>85725</xdr:rowOff>
        </xdr:from>
        <xdr:to>
          <xdr:col>2</xdr:col>
          <xdr:colOff>9525</xdr:colOff>
          <xdr:row>111</xdr:row>
          <xdr:rowOff>171450</xdr:rowOff>
        </xdr:to>
        <xdr:sp macro="" textlink="">
          <xdr:nvSpPr>
            <xdr:cNvPr id="253024" name="Drop Down 96" hidden="1">
              <a:extLst>
                <a:ext uri="{63B3BB69-23CF-44E3-9099-C40C66FF867C}">
                  <a14:compatExt spid="_x0000_s253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112</xdr:row>
          <xdr:rowOff>57150</xdr:rowOff>
        </xdr:from>
        <xdr:to>
          <xdr:col>2</xdr:col>
          <xdr:colOff>9525</xdr:colOff>
          <xdr:row>114</xdr:row>
          <xdr:rowOff>0</xdr:rowOff>
        </xdr:to>
        <xdr:sp macro="" textlink="">
          <xdr:nvSpPr>
            <xdr:cNvPr id="253025" name="Drop Down 97" hidden="1">
              <a:extLst>
                <a:ext uri="{63B3BB69-23CF-44E3-9099-C40C66FF867C}">
                  <a14:compatExt spid="_x0000_s253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114</xdr:row>
          <xdr:rowOff>76200</xdr:rowOff>
        </xdr:from>
        <xdr:to>
          <xdr:col>2</xdr:col>
          <xdr:colOff>9525</xdr:colOff>
          <xdr:row>115</xdr:row>
          <xdr:rowOff>171450</xdr:rowOff>
        </xdr:to>
        <xdr:sp macro="" textlink="">
          <xdr:nvSpPr>
            <xdr:cNvPr id="253026" name="Drop Down 98" hidden="1">
              <a:extLst>
                <a:ext uri="{63B3BB69-23CF-44E3-9099-C40C66FF867C}">
                  <a14:compatExt spid="_x0000_s253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95250</xdr:rowOff>
        </xdr:from>
        <xdr:to>
          <xdr:col>2</xdr:col>
          <xdr:colOff>9525</xdr:colOff>
          <xdr:row>117</xdr:row>
          <xdr:rowOff>142875</xdr:rowOff>
        </xdr:to>
        <xdr:sp macro="" textlink="">
          <xdr:nvSpPr>
            <xdr:cNvPr id="253027" name="Drop Down 99" hidden="1">
              <a:extLst>
                <a:ext uri="{63B3BB69-23CF-44E3-9099-C40C66FF867C}">
                  <a14:compatExt spid="_x0000_s253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118</xdr:row>
          <xdr:rowOff>85725</xdr:rowOff>
        </xdr:from>
        <xdr:to>
          <xdr:col>2</xdr:col>
          <xdr:colOff>9525</xdr:colOff>
          <xdr:row>119</xdr:row>
          <xdr:rowOff>161925</xdr:rowOff>
        </xdr:to>
        <xdr:sp macro="" textlink="">
          <xdr:nvSpPr>
            <xdr:cNvPr id="253028" name="Drop Down 100" hidden="1">
              <a:extLst>
                <a:ext uri="{63B3BB69-23CF-44E3-9099-C40C66FF867C}">
                  <a14:compatExt spid="_x0000_s253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120</xdr:row>
          <xdr:rowOff>57150</xdr:rowOff>
        </xdr:from>
        <xdr:to>
          <xdr:col>2</xdr:col>
          <xdr:colOff>9525</xdr:colOff>
          <xdr:row>121</xdr:row>
          <xdr:rowOff>180975</xdr:rowOff>
        </xdr:to>
        <xdr:sp macro="" textlink="">
          <xdr:nvSpPr>
            <xdr:cNvPr id="253029" name="Drop Down 101" hidden="1">
              <a:extLst>
                <a:ext uri="{63B3BB69-23CF-44E3-9099-C40C66FF867C}">
                  <a14:compatExt spid="_x0000_s253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76200</xdr:rowOff>
        </xdr:from>
        <xdr:to>
          <xdr:col>2</xdr:col>
          <xdr:colOff>9525</xdr:colOff>
          <xdr:row>93</xdr:row>
          <xdr:rowOff>142875</xdr:rowOff>
        </xdr:to>
        <xdr:sp macro="" textlink="">
          <xdr:nvSpPr>
            <xdr:cNvPr id="253030" name="Drop Down 102" hidden="1">
              <a:extLst>
                <a:ext uri="{63B3BB69-23CF-44E3-9099-C40C66FF867C}">
                  <a14:compatExt spid="_x0000_s253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94</xdr:row>
          <xdr:rowOff>76200</xdr:rowOff>
        </xdr:from>
        <xdr:to>
          <xdr:col>2</xdr:col>
          <xdr:colOff>9525</xdr:colOff>
          <xdr:row>95</xdr:row>
          <xdr:rowOff>161925</xdr:rowOff>
        </xdr:to>
        <xdr:sp macro="" textlink="">
          <xdr:nvSpPr>
            <xdr:cNvPr id="253031" name="Drop Down 103" hidden="1">
              <a:extLst>
                <a:ext uri="{63B3BB69-23CF-44E3-9099-C40C66FF867C}">
                  <a14:compatExt spid="_x0000_s253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96</xdr:row>
          <xdr:rowOff>47625</xdr:rowOff>
        </xdr:from>
        <xdr:to>
          <xdr:col>2</xdr:col>
          <xdr:colOff>9525</xdr:colOff>
          <xdr:row>97</xdr:row>
          <xdr:rowOff>133350</xdr:rowOff>
        </xdr:to>
        <xdr:sp macro="" textlink="">
          <xdr:nvSpPr>
            <xdr:cNvPr id="253032" name="Drop Down 104" hidden="1">
              <a:extLst>
                <a:ext uri="{63B3BB69-23CF-44E3-9099-C40C66FF867C}">
                  <a14:compatExt spid="_x0000_s253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98</xdr:row>
          <xdr:rowOff>85725</xdr:rowOff>
        </xdr:from>
        <xdr:to>
          <xdr:col>2</xdr:col>
          <xdr:colOff>9525</xdr:colOff>
          <xdr:row>99</xdr:row>
          <xdr:rowOff>142875</xdr:rowOff>
        </xdr:to>
        <xdr:sp macro="" textlink="">
          <xdr:nvSpPr>
            <xdr:cNvPr id="253033" name="Drop Down 105" hidden="1">
              <a:extLst>
                <a:ext uri="{63B3BB69-23CF-44E3-9099-C40C66FF867C}">
                  <a14:compatExt spid="_x0000_s253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76200</xdr:rowOff>
        </xdr:from>
        <xdr:to>
          <xdr:col>2</xdr:col>
          <xdr:colOff>9525</xdr:colOff>
          <xdr:row>101</xdr:row>
          <xdr:rowOff>161925</xdr:rowOff>
        </xdr:to>
        <xdr:sp macro="" textlink="">
          <xdr:nvSpPr>
            <xdr:cNvPr id="253034" name="Drop Down 106" hidden="1">
              <a:extLst>
                <a:ext uri="{63B3BB69-23CF-44E3-9099-C40C66FF867C}">
                  <a14:compatExt spid="_x0000_s253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102</xdr:row>
          <xdr:rowOff>47625</xdr:rowOff>
        </xdr:from>
        <xdr:to>
          <xdr:col>2</xdr:col>
          <xdr:colOff>9525</xdr:colOff>
          <xdr:row>103</xdr:row>
          <xdr:rowOff>142875</xdr:rowOff>
        </xdr:to>
        <xdr:sp macro="" textlink="">
          <xdr:nvSpPr>
            <xdr:cNvPr id="253035" name="Drop Down 107" hidden="1">
              <a:extLst>
                <a:ext uri="{63B3BB69-23CF-44E3-9099-C40C66FF867C}">
                  <a14:compatExt spid="_x0000_s253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76200</xdr:rowOff>
        </xdr:from>
        <xdr:to>
          <xdr:col>2</xdr:col>
          <xdr:colOff>9525</xdr:colOff>
          <xdr:row>105</xdr:row>
          <xdr:rowOff>180975</xdr:rowOff>
        </xdr:to>
        <xdr:sp macro="" textlink="">
          <xdr:nvSpPr>
            <xdr:cNvPr id="253036" name="Drop Down 108" hidden="1">
              <a:extLst>
                <a:ext uri="{63B3BB69-23CF-44E3-9099-C40C66FF867C}">
                  <a14:compatExt spid="_x0000_s253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106</xdr:row>
          <xdr:rowOff>47625</xdr:rowOff>
        </xdr:from>
        <xdr:to>
          <xdr:col>2</xdr:col>
          <xdr:colOff>9525</xdr:colOff>
          <xdr:row>108</xdr:row>
          <xdr:rowOff>0</xdr:rowOff>
        </xdr:to>
        <xdr:sp macro="" textlink="">
          <xdr:nvSpPr>
            <xdr:cNvPr id="253037" name="Drop Down 109" hidden="1">
              <a:extLst>
                <a:ext uri="{63B3BB69-23CF-44E3-9099-C40C66FF867C}">
                  <a14:compatExt spid="_x0000_s253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47625</xdr:rowOff>
        </xdr:from>
        <xdr:to>
          <xdr:col>2</xdr:col>
          <xdr:colOff>9525</xdr:colOff>
          <xdr:row>109</xdr:row>
          <xdr:rowOff>180975</xdr:rowOff>
        </xdr:to>
        <xdr:sp macro="" textlink="">
          <xdr:nvSpPr>
            <xdr:cNvPr id="253038" name="Drop Down 110" hidden="1">
              <a:extLst>
                <a:ext uri="{63B3BB69-23CF-44E3-9099-C40C66FF867C}">
                  <a14:compatExt spid="_x0000_s253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110</xdr:row>
          <xdr:rowOff>85725</xdr:rowOff>
        </xdr:from>
        <xdr:to>
          <xdr:col>2</xdr:col>
          <xdr:colOff>9525</xdr:colOff>
          <xdr:row>111</xdr:row>
          <xdr:rowOff>171450</xdr:rowOff>
        </xdr:to>
        <xdr:sp macro="" textlink="">
          <xdr:nvSpPr>
            <xdr:cNvPr id="253039" name="Drop Down 111" hidden="1">
              <a:extLst>
                <a:ext uri="{63B3BB69-23CF-44E3-9099-C40C66FF867C}">
                  <a14:compatExt spid="_x0000_s253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112</xdr:row>
          <xdr:rowOff>57150</xdr:rowOff>
        </xdr:from>
        <xdr:to>
          <xdr:col>2</xdr:col>
          <xdr:colOff>9525</xdr:colOff>
          <xdr:row>114</xdr:row>
          <xdr:rowOff>0</xdr:rowOff>
        </xdr:to>
        <xdr:sp macro="" textlink="">
          <xdr:nvSpPr>
            <xdr:cNvPr id="253040" name="Drop Down 112" hidden="1">
              <a:extLst>
                <a:ext uri="{63B3BB69-23CF-44E3-9099-C40C66FF867C}">
                  <a14:compatExt spid="_x0000_s253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114</xdr:row>
          <xdr:rowOff>76200</xdr:rowOff>
        </xdr:from>
        <xdr:to>
          <xdr:col>2</xdr:col>
          <xdr:colOff>9525</xdr:colOff>
          <xdr:row>115</xdr:row>
          <xdr:rowOff>171450</xdr:rowOff>
        </xdr:to>
        <xdr:sp macro="" textlink="">
          <xdr:nvSpPr>
            <xdr:cNvPr id="253041" name="Drop Down 113" hidden="1">
              <a:extLst>
                <a:ext uri="{63B3BB69-23CF-44E3-9099-C40C66FF867C}">
                  <a14:compatExt spid="_x0000_s253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95250</xdr:rowOff>
        </xdr:from>
        <xdr:to>
          <xdr:col>2</xdr:col>
          <xdr:colOff>9525</xdr:colOff>
          <xdr:row>117</xdr:row>
          <xdr:rowOff>142875</xdr:rowOff>
        </xdr:to>
        <xdr:sp macro="" textlink="">
          <xdr:nvSpPr>
            <xdr:cNvPr id="253042" name="Drop Down 114" hidden="1">
              <a:extLst>
                <a:ext uri="{63B3BB69-23CF-44E3-9099-C40C66FF867C}">
                  <a14:compatExt spid="_x0000_s253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118</xdr:row>
          <xdr:rowOff>85725</xdr:rowOff>
        </xdr:from>
        <xdr:to>
          <xdr:col>2</xdr:col>
          <xdr:colOff>9525</xdr:colOff>
          <xdr:row>119</xdr:row>
          <xdr:rowOff>161925</xdr:rowOff>
        </xdr:to>
        <xdr:sp macro="" textlink="">
          <xdr:nvSpPr>
            <xdr:cNvPr id="253043" name="Drop Down 115" hidden="1">
              <a:extLst>
                <a:ext uri="{63B3BB69-23CF-44E3-9099-C40C66FF867C}">
                  <a14:compatExt spid="_x0000_s253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120</xdr:row>
          <xdr:rowOff>57150</xdr:rowOff>
        </xdr:from>
        <xdr:to>
          <xdr:col>2</xdr:col>
          <xdr:colOff>9525</xdr:colOff>
          <xdr:row>121</xdr:row>
          <xdr:rowOff>180975</xdr:rowOff>
        </xdr:to>
        <xdr:sp macro="" textlink="">
          <xdr:nvSpPr>
            <xdr:cNvPr id="253044" name="Drop Down 116" hidden="1">
              <a:extLst>
                <a:ext uri="{63B3BB69-23CF-44E3-9099-C40C66FF867C}">
                  <a14:compatExt spid="_x0000_s253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78</xdr:row>
          <xdr:rowOff>95250</xdr:rowOff>
        </xdr:from>
        <xdr:to>
          <xdr:col>2</xdr:col>
          <xdr:colOff>9525</xdr:colOff>
          <xdr:row>79</xdr:row>
          <xdr:rowOff>161925</xdr:rowOff>
        </xdr:to>
        <xdr:sp macro="" textlink="">
          <xdr:nvSpPr>
            <xdr:cNvPr id="253045" name="Drop Down 117" hidden="1">
              <a:extLst>
                <a:ext uri="{63B3BB69-23CF-44E3-9099-C40C66FF867C}">
                  <a14:compatExt spid="_x0000_s253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80</xdr:row>
          <xdr:rowOff>85725</xdr:rowOff>
        </xdr:from>
        <xdr:to>
          <xdr:col>2</xdr:col>
          <xdr:colOff>9525</xdr:colOff>
          <xdr:row>81</xdr:row>
          <xdr:rowOff>161925</xdr:rowOff>
        </xdr:to>
        <xdr:sp macro="" textlink="">
          <xdr:nvSpPr>
            <xdr:cNvPr id="253046" name="Drop Down 118" hidden="1">
              <a:extLst>
                <a:ext uri="{63B3BB69-23CF-44E3-9099-C40C66FF867C}">
                  <a14:compatExt spid="_x0000_s253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82</xdr:row>
          <xdr:rowOff>76200</xdr:rowOff>
        </xdr:from>
        <xdr:to>
          <xdr:col>2</xdr:col>
          <xdr:colOff>9525</xdr:colOff>
          <xdr:row>83</xdr:row>
          <xdr:rowOff>123825</xdr:rowOff>
        </xdr:to>
        <xdr:sp macro="" textlink="">
          <xdr:nvSpPr>
            <xdr:cNvPr id="253047" name="Drop Down 119" hidden="1">
              <a:extLst>
                <a:ext uri="{63B3BB69-23CF-44E3-9099-C40C66FF867C}">
                  <a14:compatExt spid="_x0000_s253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84</xdr:row>
          <xdr:rowOff>95250</xdr:rowOff>
        </xdr:from>
        <xdr:to>
          <xdr:col>2</xdr:col>
          <xdr:colOff>9525</xdr:colOff>
          <xdr:row>85</xdr:row>
          <xdr:rowOff>142875</xdr:rowOff>
        </xdr:to>
        <xdr:sp macro="" textlink="">
          <xdr:nvSpPr>
            <xdr:cNvPr id="253048" name="Drop Down 120" hidden="1">
              <a:extLst>
                <a:ext uri="{63B3BB69-23CF-44E3-9099-C40C66FF867C}">
                  <a14:compatExt spid="_x0000_s253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86</xdr:row>
          <xdr:rowOff>123825</xdr:rowOff>
        </xdr:from>
        <xdr:to>
          <xdr:col>2</xdr:col>
          <xdr:colOff>9525</xdr:colOff>
          <xdr:row>87</xdr:row>
          <xdr:rowOff>171450</xdr:rowOff>
        </xdr:to>
        <xdr:sp macro="" textlink="">
          <xdr:nvSpPr>
            <xdr:cNvPr id="253049" name="Drop Down 121" hidden="1">
              <a:extLst>
                <a:ext uri="{63B3BB69-23CF-44E3-9099-C40C66FF867C}">
                  <a14:compatExt spid="_x0000_s253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88</xdr:row>
          <xdr:rowOff>57150</xdr:rowOff>
        </xdr:from>
        <xdr:to>
          <xdr:col>2</xdr:col>
          <xdr:colOff>9525</xdr:colOff>
          <xdr:row>89</xdr:row>
          <xdr:rowOff>152400</xdr:rowOff>
        </xdr:to>
        <xdr:sp macro="" textlink="">
          <xdr:nvSpPr>
            <xdr:cNvPr id="253050" name="Drop Down 122" hidden="1">
              <a:extLst>
                <a:ext uri="{63B3BB69-23CF-44E3-9099-C40C66FF867C}">
                  <a14:compatExt spid="_x0000_s253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3051" name="Drop Down 123" hidden="1">
              <a:extLst>
                <a:ext uri="{63B3BB69-23CF-44E3-9099-C40C66FF867C}">
                  <a14:compatExt spid="_x0000_s253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3052" name="Drop Down 124" hidden="1">
              <a:extLst>
                <a:ext uri="{63B3BB69-23CF-44E3-9099-C40C66FF867C}">
                  <a14:compatExt spid="_x0000_s253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3053" name="Drop Down 125" hidden="1">
              <a:extLst>
                <a:ext uri="{63B3BB69-23CF-44E3-9099-C40C66FF867C}">
                  <a14:compatExt spid="_x0000_s253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3054" name="Drop Down 126" hidden="1">
              <a:extLst>
                <a:ext uri="{63B3BB69-23CF-44E3-9099-C40C66FF867C}">
                  <a14:compatExt spid="_x0000_s253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3055" name="Drop Down 127" hidden="1">
              <a:extLst>
                <a:ext uri="{63B3BB69-23CF-44E3-9099-C40C66FF867C}">
                  <a14:compatExt spid="_x0000_s253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3056" name="Drop Down 128" hidden="1">
              <a:extLst>
                <a:ext uri="{63B3BB69-23CF-44E3-9099-C40C66FF867C}">
                  <a14:compatExt spid="_x0000_s253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3057" name="Drop Down 129" hidden="1">
              <a:extLst>
                <a:ext uri="{63B3BB69-23CF-44E3-9099-C40C66FF867C}">
                  <a14:compatExt spid="_x0000_s253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3058" name="Drop Down 130" hidden="1">
              <a:extLst>
                <a:ext uri="{63B3BB69-23CF-44E3-9099-C40C66FF867C}">
                  <a14:compatExt spid="_x0000_s253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3059" name="Drop Down 131" hidden="1">
              <a:extLst>
                <a:ext uri="{63B3BB69-23CF-44E3-9099-C40C66FF867C}">
                  <a14:compatExt spid="_x0000_s253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57150</xdr:rowOff>
        </xdr:from>
        <xdr:to>
          <xdr:col>2</xdr:col>
          <xdr:colOff>9525</xdr:colOff>
          <xdr:row>123</xdr:row>
          <xdr:rowOff>180975</xdr:rowOff>
        </xdr:to>
        <xdr:sp macro="" textlink="">
          <xdr:nvSpPr>
            <xdr:cNvPr id="253060" name="Drop Down 132" hidden="1">
              <a:extLst>
                <a:ext uri="{63B3BB69-23CF-44E3-9099-C40C66FF867C}">
                  <a14:compatExt spid="_x0000_s253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3061" name="Drop Down 133" hidden="1">
              <a:extLst>
                <a:ext uri="{63B3BB69-23CF-44E3-9099-C40C66FF867C}">
                  <a14:compatExt spid="_x0000_s253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57150</xdr:rowOff>
        </xdr:from>
        <xdr:to>
          <xdr:col>2</xdr:col>
          <xdr:colOff>9525</xdr:colOff>
          <xdr:row>125</xdr:row>
          <xdr:rowOff>180975</xdr:rowOff>
        </xdr:to>
        <xdr:sp macro="" textlink="">
          <xdr:nvSpPr>
            <xdr:cNvPr id="253062" name="Drop Down 134" hidden="1">
              <a:extLst>
                <a:ext uri="{63B3BB69-23CF-44E3-9099-C40C66FF867C}">
                  <a14:compatExt spid="_x0000_s253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3063" name="Drop Down 135" hidden="1">
              <a:extLst>
                <a:ext uri="{63B3BB69-23CF-44E3-9099-C40C66FF867C}">
                  <a14:compatExt spid="_x0000_s253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126</xdr:row>
          <xdr:rowOff>57150</xdr:rowOff>
        </xdr:from>
        <xdr:to>
          <xdr:col>2</xdr:col>
          <xdr:colOff>9525</xdr:colOff>
          <xdr:row>127</xdr:row>
          <xdr:rowOff>180975</xdr:rowOff>
        </xdr:to>
        <xdr:sp macro="" textlink="">
          <xdr:nvSpPr>
            <xdr:cNvPr id="253064" name="Drop Down 136" hidden="1">
              <a:extLst>
                <a:ext uri="{63B3BB69-23CF-44E3-9099-C40C66FF867C}">
                  <a14:compatExt spid="_x0000_s253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3065" name="Drop Down 137" hidden="1">
              <a:extLst>
                <a:ext uri="{63B3BB69-23CF-44E3-9099-C40C66FF867C}">
                  <a14:compatExt spid="_x0000_s253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128</xdr:row>
          <xdr:rowOff>57150</xdr:rowOff>
        </xdr:from>
        <xdr:to>
          <xdr:col>2</xdr:col>
          <xdr:colOff>9525</xdr:colOff>
          <xdr:row>129</xdr:row>
          <xdr:rowOff>180975</xdr:rowOff>
        </xdr:to>
        <xdr:sp macro="" textlink="">
          <xdr:nvSpPr>
            <xdr:cNvPr id="253066" name="Drop Down 138" hidden="1">
              <a:extLst>
                <a:ext uri="{63B3BB69-23CF-44E3-9099-C40C66FF867C}">
                  <a14:compatExt spid="_x0000_s253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6;&#1083;&#1103;%20&#1082;&#1083;&#1080;&#1077;&#1085;&#1090;&#1072;/&#1052;&#1072;&#1082;&#1089;&#1057;&#1080;&#1075;&#1085;&#1072;&#1083;/&#1096;&#1072;&#1073;&#1083;&#1086;&#1085;&#1099;%20&#1076;&#1083;&#1103;%20%20o&#1073;&#1089;&#1095;&#1077;&#1090;&#1072;/&#1040;&#1053;&#1058;&#1048;&#1041;&#1048;&#1054;&#1058;&#1048;&#1050;&#1048;/&#1057;%20&#1086;&#1073;&#1089;&#1095;&#1077;&#1090;&#1086;&#1084;/&#1058;&#1077;&#1090;&#1088;&#1072;&#1094;&#1080;&#1082;&#1083;&#1080;&#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 холостой пробой"/>
      <sheetName val="Тетрациклин"/>
      <sheetName val="Worksheet"/>
      <sheetName val="Обсчет результатов"/>
      <sheetName val="Лист2"/>
    </sheetNames>
    <sheetDataSet>
      <sheetData sheetId="0" refreshError="1"/>
      <sheetData sheetId="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70" Type="http://schemas.openxmlformats.org/officeDocument/2006/relationships/control" Target="../activeX/activeX84.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ontrol" Target="../activeX/activeX79.xml"/><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ontrol" Target="../activeX/activeX74.xml"/><Relationship Id="rId171" Type="http://schemas.openxmlformats.org/officeDocument/2006/relationships/image" Target="../media/image84.emf"/><Relationship Id="rId12" Type="http://schemas.openxmlformats.org/officeDocument/2006/relationships/control" Target="../activeX/activeX5.xml"/><Relationship Id="rId33" Type="http://schemas.openxmlformats.org/officeDocument/2006/relationships/image" Target="../media/image15.emf"/><Relationship Id="rId108" Type="http://schemas.openxmlformats.org/officeDocument/2006/relationships/control" Target="../activeX/activeX53.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2" Type="http://schemas.openxmlformats.org/officeDocument/2006/relationships/ctrlProp" Target="../ctrlProps/ctrlProp1.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165" Type="http://schemas.openxmlformats.org/officeDocument/2006/relationships/image" Target="../media/image81.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image" Target="../media/image76.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3.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3" Type="http://schemas.openxmlformats.org/officeDocument/2006/relationships/vmlDrawing" Target="../drawings/vmlDrawing3.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4" Type="http://schemas.openxmlformats.org/officeDocument/2006/relationships/ctrlProp" Target="../ctrlProps/ctrlProp3.xml"/><Relationship Id="rId9" Type="http://schemas.openxmlformats.org/officeDocument/2006/relationships/ctrlProp" Target="../ctrlProps/ctrlProp8.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6"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T575"/>
  <sheetViews>
    <sheetView zoomScaleNormal="75" workbookViewId="0">
      <pane ySplit="9" topLeftCell="A34" activePane="bottomLeft" state="frozenSplit"/>
      <selection pane="bottomLeft" activeCell="C53" sqref="C53"/>
    </sheetView>
  </sheetViews>
  <sheetFormatPr defaultColWidth="9" defaultRowHeight="15"/>
  <cols>
    <col min="1" max="1" width="1.625" style="98" customWidth="1"/>
    <col min="2" max="2" width="18.375" style="101" customWidth="1"/>
    <col min="3" max="4" width="9.875" style="101" customWidth="1"/>
    <col min="5" max="5" width="12.25" style="101" customWidth="1"/>
    <col min="6" max="6" width="7.75" style="101" bestFit="1" customWidth="1"/>
    <col min="7" max="7" width="11.625" style="101" bestFit="1" customWidth="1"/>
    <col min="8" max="8" width="11.375" style="101" customWidth="1"/>
    <col min="9" max="9" width="9.75" style="101" bestFit="1" customWidth="1"/>
    <col min="10" max="10" width="12.875" style="101" bestFit="1" customWidth="1"/>
    <col min="11" max="11" width="12.75" style="101" bestFit="1" customWidth="1"/>
    <col min="12" max="12" width="9.875" style="101" customWidth="1"/>
    <col min="13" max="13" width="9.75" style="98" customWidth="1"/>
    <col min="14" max="14" width="9.875" style="98" customWidth="1"/>
    <col min="15" max="15" width="11.5" style="98" customWidth="1"/>
    <col min="16" max="16" width="5.125" style="98" bestFit="1" customWidth="1"/>
    <col min="17" max="17" width="9.875" style="98" customWidth="1"/>
    <col min="18" max="18" width="7" style="98" bestFit="1" customWidth="1"/>
    <col min="19" max="19" width="12.75" style="98" bestFit="1" customWidth="1"/>
    <col min="20" max="20" width="5.125" style="98" bestFit="1" customWidth="1"/>
    <col min="21" max="16384" width="9" style="99"/>
  </cols>
  <sheetData>
    <row r="1" spans="1:20" s="86" customFormat="1" ht="24.95" customHeight="1" thickBot="1">
      <c r="A1" s="368" t="s">
        <v>208</v>
      </c>
      <c r="B1" s="368"/>
      <c r="C1" s="368"/>
      <c r="D1" s="368"/>
      <c r="E1" s="368"/>
      <c r="F1" s="368"/>
      <c r="G1" s="368"/>
      <c r="H1" s="368"/>
      <c r="I1" s="368"/>
      <c r="J1" s="368"/>
      <c r="K1" s="368"/>
      <c r="L1" s="368"/>
      <c r="M1" s="368"/>
      <c r="N1" s="368"/>
      <c r="O1" s="84"/>
      <c r="P1" s="84"/>
      <c r="Q1" s="84"/>
      <c r="R1" s="84"/>
      <c r="S1" s="85"/>
      <c r="T1" s="85"/>
    </row>
    <row r="2" spans="1:20" s="86" customFormat="1" ht="24.95" customHeight="1">
      <c r="A2" s="85"/>
      <c r="B2" s="373" t="s">
        <v>202</v>
      </c>
      <c r="C2" s="374"/>
      <c r="D2" s="374"/>
      <c r="E2" s="374"/>
      <c r="F2" s="374"/>
      <c r="G2" s="374"/>
      <c r="H2" s="374"/>
      <c r="I2" s="374"/>
      <c r="J2" s="374"/>
      <c r="K2" s="374"/>
      <c r="L2" s="374"/>
      <c r="M2" s="374"/>
      <c r="N2" s="375"/>
      <c r="O2" s="87"/>
      <c r="P2" s="87"/>
      <c r="Q2" s="87"/>
      <c r="R2" s="85"/>
      <c r="S2" s="85"/>
      <c r="T2" s="85"/>
    </row>
    <row r="3" spans="1:20" s="90" customFormat="1" ht="15.75">
      <c r="A3" s="88"/>
      <c r="B3" s="89" t="s">
        <v>101</v>
      </c>
      <c r="C3" s="350" t="s">
        <v>111</v>
      </c>
      <c r="D3" s="350"/>
      <c r="E3" s="350"/>
      <c r="F3" s="350"/>
      <c r="G3" s="350"/>
      <c r="H3" s="350"/>
      <c r="I3" s="350"/>
      <c r="J3" s="350"/>
      <c r="K3" s="350"/>
      <c r="L3" s="171"/>
      <c r="M3" s="171"/>
      <c r="N3" s="171"/>
      <c r="O3" s="171"/>
      <c r="P3" s="171"/>
      <c r="Q3" s="171"/>
      <c r="R3" s="88"/>
      <c r="S3" s="88"/>
      <c r="T3" s="88"/>
    </row>
    <row r="4" spans="1:20" s="90" customFormat="1" ht="15.75">
      <c r="A4" s="88"/>
      <c r="B4" s="89" t="s">
        <v>102</v>
      </c>
      <c r="C4" s="350" t="s">
        <v>210</v>
      </c>
      <c r="D4" s="350"/>
      <c r="E4" s="350"/>
      <c r="F4" s="350"/>
      <c r="G4" s="350"/>
      <c r="H4" s="350"/>
      <c r="I4" s="350"/>
      <c r="J4" s="350"/>
      <c r="K4" s="350"/>
      <c r="L4" s="350"/>
      <c r="M4" s="350"/>
      <c r="N4" s="350"/>
      <c r="O4" s="350"/>
      <c r="P4" s="350"/>
      <c r="Q4" s="350"/>
      <c r="R4" s="88"/>
      <c r="S4" s="88"/>
      <c r="T4" s="88"/>
    </row>
    <row r="5" spans="1:20" s="90" customFormat="1" ht="15.75">
      <c r="A5" s="88"/>
      <c r="B5" s="89" t="s">
        <v>103</v>
      </c>
      <c r="C5" s="350" t="s">
        <v>109</v>
      </c>
      <c r="D5" s="350"/>
      <c r="E5" s="350"/>
      <c r="F5" s="350"/>
      <c r="G5" s="350"/>
      <c r="H5" s="350"/>
      <c r="I5" s="350"/>
      <c r="J5" s="350"/>
      <c r="K5" s="350"/>
      <c r="L5" s="171"/>
      <c r="M5" s="171"/>
      <c r="N5" s="171"/>
      <c r="O5" s="171"/>
      <c r="P5" s="171"/>
      <c r="Q5" s="171"/>
      <c r="R5" s="88"/>
      <c r="S5" s="88"/>
      <c r="T5" s="88"/>
    </row>
    <row r="6" spans="1:20" s="90" customFormat="1" ht="15.75">
      <c r="A6" s="88"/>
      <c r="B6" s="89" t="s">
        <v>104</v>
      </c>
      <c r="C6" s="350" t="s">
        <v>165</v>
      </c>
      <c r="D6" s="350"/>
      <c r="E6" s="350"/>
      <c r="F6" s="350"/>
      <c r="G6" s="350"/>
      <c r="H6" s="350"/>
      <c r="I6" s="350"/>
      <c r="J6" s="350"/>
      <c r="K6" s="350"/>
      <c r="L6" s="172"/>
      <c r="M6" s="172"/>
      <c r="N6" s="172"/>
      <c r="O6" s="172"/>
      <c r="P6" s="172"/>
      <c r="Q6" s="172"/>
    </row>
    <row r="7" spans="1:20" s="90" customFormat="1" ht="15.75">
      <c r="A7" s="88"/>
      <c r="B7" s="89" t="s">
        <v>105</v>
      </c>
      <c r="C7" s="350" t="s">
        <v>166</v>
      </c>
      <c r="D7" s="350"/>
      <c r="E7" s="350"/>
      <c r="F7" s="350"/>
      <c r="G7" s="350"/>
      <c r="H7" s="350"/>
      <c r="I7" s="350"/>
      <c r="J7" s="350"/>
      <c r="K7" s="350"/>
      <c r="L7" s="172"/>
      <c r="M7" s="172"/>
      <c r="N7" s="172"/>
      <c r="O7" s="172"/>
      <c r="P7" s="172"/>
      <c r="Q7" s="172"/>
    </row>
    <row r="8" spans="1:20" s="90" customFormat="1" ht="15.75">
      <c r="A8" s="88"/>
      <c r="B8" s="89" t="s">
        <v>106</v>
      </c>
      <c r="C8" s="350" t="s">
        <v>201</v>
      </c>
      <c r="D8" s="350"/>
      <c r="E8" s="350"/>
      <c r="F8" s="350"/>
      <c r="G8" s="350"/>
      <c r="H8" s="350"/>
      <c r="I8" s="350"/>
      <c r="J8" s="350"/>
      <c r="K8" s="350"/>
      <c r="L8" s="171"/>
      <c r="M8" s="171"/>
      <c r="N8" s="171"/>
      <c r="O8" s="171"/>
      <c r="P8" s="171"/>
      <c r="Q8" s="171"/>
      <c r="R8" s="88"/>
      <c r="S8" s="88"/>
      <c r="T8" s="88"/>
    </row>
    <row r="9" spans="1:20" s="90" customFormat="1" ht="15.75">
      <c r="A9" s="88"/>
      <c r="B9" s="89" t="s">
        <v>107</v>
      </c>
      <c r="C9" s="350" t="s">
        <v>110</v>
      </c>
      <c r="D9" s="350"/>
      <c r="E9" s="350"/>
      <c r="F9" s="350"/>
      <c r="G9" s="350"/>
      <c r="H9" s="350"/>
      <c r="I9" s="350"/>
      <c r="J9" s="350"/>
      <c r="K9" s="350"/>
      <c r="L9" s="171"/>
      <c r="M9" s="171"/>
      <c r="N9" s="171"/>
      <c r="O9" s="171"/>
      <c r="P9" s="171"/>
      <c r="Q9" s="171"/>
      <c r="R9" s="88"/>
      <c r="S9" s="88"/>
      <c r="T9" s="88"/>
    </row>
    <row r="10" spans="1:20" s="86" customFormat="1" ht="11.25" customHeight="1">
      <c r="B10" s="91"/>
      <c r="C10" s="92"/>
      <c r="D10" s="92"/>
      <c r="E10" s="93"/>
      <c r="F10" s="93"/>
      <c r="G10" s="93"/>
      <c r="H10" s="93"/>
      <c r="I10" s="94"/>
      <c r="J10" s="94"/>
      <c r="K10" s="95"/>
      <c r="M10" s="96"/>
      <c r="N10" s="97"/>
      <c r="P10" s="87"/>
      <c r="Q10" s="87"/>
    </row>
    <row r="11" spans="1:20" ht="17.25" customHeight="1">
      <c r="B11" s="361" t="s">
        <v>112</v>
      </c>
      <c r="C11" s="361"/>
      <c r="D11" s="361"/>
      <c r="E11" s="98"/>
      <c r="F11" s="98"/>
      <c r="G11" s="98"/>
      <c r="H11" s="360" t="s">
        <v>120</v>
      </c>
      <c r="I11" s="360"/>
      <c r="J11" s="360"/>
      <c r="K11" s="360"/>
      <c r="L11" s="360"/>
      <c r="M11" s="360"/>
      <c r="N11" s="360"/>
      <c r="S11" s="99"/>
      <c r="T11" s="99"/>
    </row>
    <row r="12" spans="1:20" ht="15.75" thickBot="1">
      <c r="B12" s="100"/>
      <c r="C12" s="98"/>
      <c r="D12" s="98"/>
      <c r="E12" s="98"/>
      <c r="F12" s="98"/>
      <c r="G12" s="98"/>
      <c r="H12" s="98"/>
      <c r="I12" s="98"/>
      <c r="K12" s="98"/>
      <c r="L12" s="98"/>
      <c r="S12" s="99"/>
      <c r="T12" s="99"/>
    </row>
    <row r="13" spans="1:20" s="86" customFormat="1" ht="21" customHeight="1">
      <c r="B13" s="362" t="s">
        <v>122</v>
      </c>
      <c r="C13" s="363"/>
      <c r="D13" s="369" t="str">
        <f>VLOOKUP(Worksheet!$C$9,Worksheet!$A$10:$C$76,3)</f>
        <v xml:space="preserve">1013-05BА ИФА антибиотик Хлорамфеникол </v>
      </c>
      <c r="E13" s="369"/>
      <c r="F13" s="369"/>
      <c r="G13" s="370"/>
      <c r="H13" s="351" t="s">
        <v>194</v>
      </c>
      <c r="I13" s="352"/>
      <c r="J13" s="352"/>
      <c r="K13" s="352"/>
      <c r="L13" s="352"/>
      <c r="M13" s="352"/>
      <c r="N13" s="353"/>
    </row>
    <row r="14" spans="1:20" s="86" customFormat="1" ht="18" customHeight="1">
      <c r="B14" s="366" t="s">
        <v>121</v>
      </c>
      <c r="C14" s="367"/>
      <c r="D14" s="347" t="s">
        <v>194</v>
      </c>
      <c r="E14" s="348"/>
      <c r="F14" s="348"/>
      <c r="G14" s="349"/>
      <c r="H14" s="354"/>
      <c r="I14" s="355"/>
      <c r="J14" s="355"/>
      <c r="K14" s="355"/>
      <c r="L14" s="355"/>
      <c r="M14" s="355"/>
      <c r="N14" s="356"/>
    </row>
    <row r="15" spans="1:20" s="86" customFormat="1" ht="18" customHeight="1">
      <c r="B15" s="366" t="s">
        <v>115</v>
      </c>
      <c r="C15" s="367"/>
      <c r="D15" s="347" t="s">
        <v>194</v>
      </c>
      <c r="E15" s="348"/>
      <c r="F15" s="348"/>
      <c r="G15" s="349"/>
      <c r="H15" s="354"/>
      <c r="I15" s="355"/>
      <c r="J15" s="355"/>
      <c r="K15" s="355"/>
      <c r="L15" s="355"/>
      <c r="M15" s="355"/>
      <c r="N15" s="356"/>
    </row>
    <row r="16" spans="1:20" s="86" customFormat="1" ht="18" customHeight="1">
      <c r="B16" s="366" t="s">
        <v>116</v>
      </c>
      <c r="C16" s="367"/>
      <c r="D16" s="347" t="s">
        <v>194</v>
      </c>
      <c r="E16" s="348"/>
      <c r="F16" s="348"/>
      <c r="G16" s="349"/>
      <c r="H16" s="354"/>
      <c r="I16" s="355"/>
      <c r="J16" s="355"/>
      <c r="K16" s="355"/>
      <c r="L16" s="355"/>
      <c r="M16" s="355"/>
      <c r="N16" s="356"/>
    </row>
    <row r="17" spans="1:20" s="86" customFormat="1" ht="18" customHeight="1">
      <c r="B17" s="366" t="s">
        <v>117</v>
      </c>
      <c r="C17" s="367"/>
      <c r="D17" s="347" t="s">
        <v>194</v>
      </c>
      <c r="E17" s="348"/>
      <c r="F17" s="348"/>
      <c r="G17" s="349"/>
      <c r="H17" s="354"/>
      <c r="I17" s="355"/>
      <c r="J17" s="355"/>
      <c r="K17" s="355"/>
      <c r="L17" s="355"/>
      <c r="M17" s="355"/>
      <c r="N17" s="356"/>
    </row>
    <row r="18" spans="1:20" s="86" customFormat="1" ht="18" customHeight="1">
      <c r="B18" s="371" t="s">
        <v>118</v>
      </c>
      <c r="C18" s="372"/>
      <c r="D18" s="347" t="s">
        <v>194</v>
      </c>
      <c r="E18" s="348"/>
      <c r="F18" s="348"/>
      <c r="G18" s="349"/>
      <c r="H18" s="354"/>
      <c r="I18" s="355"/>
      <c r="J18" s="355"/>
      <c r="K18" s="355"/>
      <c r="L18" s="355"/>
      <c r="M18" s="355"/>
      <c r="N18" s="356"/>
    </row>
    <row r="19" spans="1:20" s="86" customFormat="1" ht="18" customHeight="1" thickBot="1">
      <c r="B19" s="364" t="s">
        <v>119</v>
      </c>
      <c r="C19" s="365"/>
      <c r="D19" s="347" t="s">
        <v>194</v>
      </c>
      <c r="E19" s="348"/>
      <c r="F19" s="348"/>
      <c r="G19" s="349"/>
      <c r="H19" s="357"/>
      <c r="I19" s="358"/>
      <c r="J19" s="358"/>
      <c r="K19" s="358"/>
      <c r="L19" s="358"/>
      <c r="M19" s="358"/>
      <c r="N19" s="359"/>
    </row>
    <row r="20" spans="1:20">
      <c r="B20" s="100"/>
      <c r="C20" s="98"/>
      <c r="D20" s="98"/>
      <c r="E20" s="98"/>
      <c r="F20" s="98"/>
      <c r="G20" s="98"/>
      <c r="H20" s="98"/>
      <c r="I20" s="98"/>
      <c r="J20" s="98"/>
      <c r="K20" s="98"/>
      <c r="L20" s="98"/>
    </row>
    <row r="21" spans="1:20" ht="15.75">
      <c r="B21" s="361" t="s">
        <v>113</v>
      </c>
      <c r="C21" s="361"/>
      <c r="D21" s="361"/>
      <c r="E21" s="98"/>
      <c r="F21" s="98"/>
      <c r="G21" s="98"/>
      <c r="H21" s="98"/>
      <c r="I21" s="98"/>
      <c r="J21" s="98"/>
      <c r="K21" s="98"/>
      <c r="L21" s="98"/>
    </row>
    <row r="22" spans="1:20" ht="15.75">
      <c r="B22" s="346" t="s">
        <v>114</v>
      </c>
      <c r="C22" s="346"/>
      <c r="D22" s="346"/>
      <c r="E22" s="346"/>
      <c r="F22" s="346"/>
      <c r="G22" s="346"/>
      <c r="H22" s="346"/>
      <c r="I22" s="346"/>
      <c r="J22" s="346"/>
      <c r="K22" s="346"/>
      <c r="L22" s="346"/>
      <c r="M22" s="346"/>
      <c r="N22" s="346"/>
    </row>
    <row r="23" spans="1:20" ht="15.75" thickBot="1">
      <c r="B23" s="100"/>
      <c r="C23" s="98"/>
      <c r="D23" s="98"/>
      <c r="E23" s="98"/>
      <c r="F23" s="98"/>
      <c r="G23" s="98"/>
      <c r="H23" s="98"/>
      <c r="I23" s="98"/>
      <c r="J23" s="98"/>
      <c r="K23" s="98"/>
      <c r="L23" s="98"/>
    </row>
    <row r="24" spans="1:20" s="104" customFormat="1" ht="15.75" customHeight="1">
      <c r="A24" s="100"/>
      <c r="B24" s="166"/>
      <c r="C24" s="102">
        <v>1</v>
      </c>
      <c r="D24" s="102">
        <v>2</v>
      </c>
      <c r="E24" s="102">
        <v>3</v>
      </c>
      <c r="F24" s="102">
        <v>4</v>
      </c>
      <c r="G24" s="102">
        <v>5</v>
      </c>
      <c r="H24" s="102">
        <v>6</v>
      </c>
      <c r="I24" s="102">
        <v>7</v>
      </c>
      <c r="J24" s="102">
        <v>8</v>
      </c>
      <c r="K24" s="102">
        <v>9</v>
      </c>
      <c r="L24" s="102">
        <v>10</v>
      </c>
      <c r="M24" s="102">
        <v>11</v>
      </c>
      <c r="N24" s="103">
        <v>12</v>
      </c>
      <c r="O24" s="100"/>
      <c r="P24" s="100"/>
    </row>
    <row r="25" spans="1:20" ht="15.75" customHeight="1">
      <c r="B25" s="105" t="s">
        <v>0</v>
      </c>
      <c r="C25" s="106" t="s">
        <v>180</v>
      </c>
      <c r="D25" s="106" t="s">
        <v>180</v>
      </c>
      <c r="E25" s="26" t="s">
        <v>123</v>
      </c>
      <c r="F25" s="76" t="str">
        <f t="shared" ref="F25:F32" si="0">E25</f>
        <v>Образец3</v>
      </c>
      <c r="G25" s="26" t="s">
        <v>124</v>
      </c>
      <c r="H25" s="76" t="str">
        <f t="shared" ref="H25:H32" si="1">G25</f>
        <v>Образец11</v>
      </c>
      <c r="I25" s="26" t="s">
        <v>125</v>
      </c>
      <c r="J25" s="76" t="str">
        <f t="shared" ref="J25:J32" si="2">I25</f>
        <v>Образец19</v>
      </c>
      <c r="K25" s="26" t="s">
        <v>126</v>
      </c>
      <c r="L25" s="76" t="str">
        <f t="shared" ref="L25:L32" si="3">K25</f>
        <v>Образец27</v>
      </c>
      <c r="M25" s="26" t="s">
        <v>127</v>
      </c>
      <c r="N25" s="78" t="str">
        <f t="shared" ref="N25:N32" si="4">M25</f>
        <v>Образец35</v>
      </c>
      <c r="Q25" s="99"/>
      <c r="R25" s="99"/>
      <c r="S25" s="99"/>
      <c r="T25" s="99"/>
    </row>
    <row r="26" spans="1:20" ht="15.75" customHeight="1">
      <c r="B26" s="105" t="s">
        <v>1</v>
      </c>
      <c r="C26" s="106" t="s">
        <v>181</v>
      </c>
      <c r="D26" s="106" t="s">
        <v>181</v>
      </c>
      <c r="E26" s="26" t="s">
        <v>128</v>
      </c>
      <c r="F26" s="76" t="str">
        <f t="shared" si="0"/>
        <v>Образец4</v>
      </c>
      <c r="G26" s="26" t="s">
        <v>129</v>
      </c>
      <c r="H26" s="76" t="str">
        <f t="shared" si="1"/>
        <v>Образец12</v>
      </c>
      <c r="I26" s="26" t="s">
        <v>130</v>
      </c>
      <c r="J26" s="76" t="str">
        <f t="shared" si="2"/>
        <v>Образец20</v>
      </c>
      <c r="K26" s="26" t="s">
        <v>131</v>
      </c>
      <c r="L26" s="76" t="str">
        <f t="shared" si="3"/>
        <v>Образец28</v>
      </c>
      <c r="M26" s="26" t="s">
        <v>132</v>
      </c>
      <c r="N26" s="78" t="str">
        <f t="shared" si="4"/>
        <v>Образец36</v>
      </c>
      <c r="Q26" s="99"/>
      <c r="R26" s="99"/>
      <c r="S26" s="99"/>
      <c r="T26" s="99"/>
    </row>
    <row r="27" spans="1:20" ht="15.75" customHeight="1">
      <c r="B27" s="105" t="s">
        <v>2</v>
      </c>
      <c r="C27" s="106" t="s">
        <v>182</v>
      </c>
      <c r="D27" s="106" t="s">
        <v>182</v>
      </c>
      <c r="E27" s="26" t="s">
        <v>133</v>
      </c>
      <c r="F27" s="76" t="str">
        <f t="shared" si="0"/>
        <v>Образец5</v>
      </c>
      <c r="G27" s="26" t="s">
        <v>134</v>
      </c>
      <c r="H27" s="76" t="str">
        <f t="shared" si="1"/>
        <v>Образец13</v>
      </c>
      <c r="I27" s="26" t="s">
        <v>135</v>
      </c>
      <c r="J27" s="76" t="str">
        <f t="shared" si="2"/>
        <v>Образец21</v>
      </c>
      <c r="K27" s="26" t="s">
        <v>136</v>
      </c>
      <c r="L27" s="76" t="str">
        <f t="shared" si="3"/>
        <v>Образец29</v>
      </c>
      <c r="M27" s="26" t="s">
        <v>137</v>
      </c>
      <c r="N27" s="78" t="str">
        <f t="shared" si="4"/>
        <v>Образец37</v>
      </c>
      <c r="Q27" s="99"/>
      <c r="R27" s="99"/>
      <c r="S27" s="99"/>
      <c r="T27" s="99"/>
    </row>
    <row r="28" spans="1:20" ht="15.75" customHeight="1">
      <c r="B28" s="105" t="s">
        <v>3</v>
      </c>
      <c r="C28" s="106" t="s">
        <v>183</v>
      </c>
      <c r="D28" s="106" t="s">
        <v>183</v>
      </c>
      <c r="E28" s="26" t="s">
        <v>138</v>
      </c>
      <c r="F28" s="76" t="str">
        <f t="shared" si="0"/>
        <v>Образец6</v>
      </c>
      <c r="G28" s="26" t="s">
        <v>139</v>
      </c>
      <c r="H28" s="76" t="str">
        <f t="shared" si="1"/>
        <v>Образец14</v>
      </c>
      <c r="I28" s="26" t="s">
        <v>140</v>
      </c>
      <c r="J28" s="76" t="str">
        <f t="shared" si="2"/>
        <v>Образец22</v>
      </c>
      <c r="K28" s="26" t="s">
        <v>141</v>
      </c>
      <c r="L28" s="76" t="str">
        <f t="shared" si="3"/>
        <v>Образец30</v>
      </c>
      <c r="M28" s="26" t="s">
        <v>142</v>
      </c>
      <c r="N28" s="78" t="str">
        <f t="shared" si="4"/>
        <v>Образец38</v>
      </c>
      <c r="Q28" s="99"/>
      <c r="R28" s="99"/>
      <c r="S28" s="99"/>
      <c r="T28" s="99"/>
    </row>
    <row r="29" spans="1:20" ht="15.75" customHeight="1">
      <c r="B29" s="105" t="s">
        <v>4</v>
      </c>
      <c r="C29" s="106" t="s">
        <v>184</v>
      </c>
      <c r="D29" s="106" t="s">
        <v>184</v>
      </c>
      <c r="E29" s="26" t="s">
        <v>143</v>
      </c>
      <c r="F29" s="76" t="str">
        <f t="shared" si="0"/>
        <v>Образец7</v>
      </c>
      <c r="G29" s="26" t="s">
        <v>144</v>
      </c>
      <c r="H29" s="76" t="str">
        <f t="shared" si="1"/>
        <v>Образец15</v>
      </c>
      <c r="I29" s="26" t="s">
        <v>145</v>
      </c>
      <c r="J29" s="76" t="str">
        <f t="shared" si="2"/>
        <v>Образец23</v>
      </c>
      <c r="K29" s="26" t="s">
        <v>146</v>
      </c>
      <c r="L29" s="76" t="str">
        <f t="shared" si="3"/>
        <v>Образец31</v>
      </c>
      <c r="M29" s="26" t="s">
        <v>147</v>
      </c>
      <c r="N29" s="78" t="str">
        <f t="shared" si="4"/>
        <v>Образец39</v>
      </c>
      <c r="Q29" s="99"/>
      <c r="R29" s="99"/>
      <c r="S29" s="99"/>
      <c r="T29" s="99"/>
    </row>
    <row r="30" spans="1:20" ht="15.75" customHeight="1">
      <c r="B30" s="107" t="s">
        <v>5</v>
      </c>
      <c r="C30" s="106" t="s">
        <v>185</v>
      </c>
      <c r="D30" s="106" t="s">
        <v>185</v>
      </c>
      <c r="E30" s="26" t="s">
        <v>148</v>
      </c>
      <c r="F30" s="76" t="str">
        <f t="shared" si="0"/>
        <v>Образец8</v>
      </c>
      <c r="G30" s="26" t="s">
        <v>149</v>
      </c>
      <c r="H30" s="76" t="str">
        <f t="shared" si="1"/>
        <v>Образец16</v>
      </c>
      <c r="I30" s="26" t="s">
        <v>150</v>
      </c>
      <c r="J30" s="76" t="str">
        <f t="shared" si="2"/>
        <v>Образец24</v>
      </c>
      <c r="K30" s="26" t="s">
        <v>151</v>
      </c>
      <c r="L30" s="76" t="str">
        <f t="shared" si="3"/>
        <v>Образец32</v>
      </c>
      <c r="M30" s="26" t="s">
        <v>152</v>
      </c>
      <c r="N30" s="78" t="str">
        <f t="shared" si="4"/>
        <v>Образец40</v>
      </c>
      <c r="Q30" s="99"/>
      <c r="R30" s="99"/>
      <c r="S30" s="99"/>
      <c r="T30" s="99"/>
    </row>
    <row r="31" spans="1:20" ht="15.75" customHeight="1">
      <c r="B31" s="107" t="s">
        <v>6</v>
      </c>
      <c r="C31" s="26" t="s">
        <v>153</v>
      </c>
      <c r="D31" s="76" t="str">
        <f>C31</f>
        <v>Образец1</v>
      </c>
      <c r="E31" s="26" t="s">
        <v>154</v>
      </c>
      <c r="F31" s="76" t="str">
        <f t="shared" si="0"/>
        <v>Образец9</v>
      </c>
      <c r="G31" s="26" t="s">
        <v>155</v>
      </c>
      <c r="H31" s="76" t="str">
        <f t="shared" si="1"/>
        <v>Образец17</v>
      </c>
      <c r="I31" s="26" t="s">
        <v>156</v>
      </c>
      <c r="J31" s="76" t="str">
        <f t="shared" si="2"/>
        <v>Образец25</v>
      </c>
      <c r="K31" s="26" t="s">
        <v>157</v>
      </c>
      <c r="L31" s="76" t="str">
        <f t="shared" si="3"/>
        <v>Образец33</v>
      </c>
      <c r="M31" s="26" t="s">
        <v>158</v>
      </c>
      <c r="N31" s="78" t="str">
        <f t="shared" si="4"/>
        <v>Образец41</v>
      </c>
      <c r="Q31" s="99"/>
      <c r="R31" s="99"/>
      <c r="S31" s="99"/>
      <c r="T31" s="99"/>
    </row>
    <row r="32" spans="1:20" ht="15.75" customHeight="1" thickBot="1">
      <c r="B32" s="108" t="s">
        <v>7</v>
      </c>
      <c r="C32" s="26" t="s">
        <v>159</v>
      </c>
      <c r="D32" s="77" t="str">
        <f>C32</f>
        <v>Образец2</v>
      </c>
      <c r="E32" s="27" t="s">
        <v>160</v>
      </c>
      <c r="F32" s="77" t="str">
        <f t="shared" si="0"/>
        <v>Образец10</v>
      </c>
      <c r="G32" s="27" t="s">
        <v>161</v>
      </c>
      <c r="H32" s="77" t="str">
        <f t="shared" si="1"/>
        <v>Образец18</v>
      </c>
      <c r="I32" s="27" t="s">
        <v>162</v>
      </c>
      <c r="J32" s="77" t="str">
        <f t="shared" si="2"/>
        <v>Образец26</v>
      </c>
      <c r="K32" s="27" t="s">
        <v>163</v>
      </c>
      <c r="L32" s="77" t="str">
        <f t="shared" si="3"/>
        <v>Образец34</v>
      </c>
      <c r="M32" s="27" t="s">
        <v>164</v>
      </c>
      <c r="N32" s="79" t="str">
        <f t="shared" si="4"/>
        <v>Образец42</v>
      </c>
      <c r="Q32" s="99"/>
      <c r="R32" s="99"/>
      <c r="S32" s="99"/>
      <c r="T32" s="99"/>
    </row>
    <row r="33" spans="1:20" s="97" customFormat="1" ht="12.75">
      <c r="A33" s="109"/>
      <c r="B33" s="110"/>
      <c r="C33" s="109"/>
      <c r="D33" s="109"/>
      <c r="E33" s="109"/>
      <c r="F33" s="109"/>
      <c r="G33" s="109"/>
      <c r="H33" s="109"/>
      <c r="I33" s="109"/>
      <c r="J33" s="109"/>
      <c r="K33" s="109"/>
      <c r="L33" s="109"/>
      <c r="M33" s="109"/>
      <c r="N33" s="109"/>
      <c r="O33" s="109"/>
      <c r="P33" s="109"/>
      <c r="Q33" s="109"/>
      <c r="R33" s="109"/>
      <c r="S33" s="109"/>
      <c r="T33" s="109"/>
    </row>
    <row r="34" spans="1:20" s="86" customFormat="1" ht="15.75">
      <c r="A34" s="85"/>
      <c r="B34" s="338" t="s">
        <v>167</v>
      </c>
      <c r="C34" s="338"/>
      <c r="D34" s="338"/>
      <c r="E34" s="338"/>
      <c r="F34" s="112"/>
      <c r="G34" s="112"/>
      <c r="H34" s="112"/>
      <c r="I34" s="112"/>
      <c r="J34" s="112"/>
      <c r="K34" s="113"/>
      <c r="L34" s="112"/>
      <c r="M34" s="112"/>
      <c r="N34" s="113"/>
      <c r="O34" s="85"/>
      <c r="P34" s="85"/>
      <c r="Q34" s="85"/>
      <c r="R34" s="85"/>
      <c r="S34" s="85"/>
      <c r="T34" s="85"/>
    </row>
    <row r="35" spans="1:20" s="86" customFormat="1" ht="11.25" customHeight="1">
      <c r="A35" s="85"/>
      <c r="B35" s="114"/>
      <c r="C35" s="87"/>
      <c r="D35" s="87"/>
      <c r="E35" s="87"/>
      <c r="F35" s="87"/>
      <c r="G35" s="87"/>
      <c r="H35" s="87"/>
      <c r="I35" s="87"/>
      <c r="J35" s="87"/>
      <c r="K35" s="87"/>
      <c r="L35" s="87"/>
      <c r="M35" s="87"/>
      <c r="N35" s="87"/>
      <c r="O35" s="87"/>
      <c r="P35" s="87"/>
      <c r="Q35" s="87"/>
      <c r="R35" s="85"/>
      <c r="S35" s="85"/>
      <c r="T35" s="85"/>
    </row>
    <row r="36" spans="1:20" s="86" customFormat="1" ht="11.25" customHeight="1">
      <c r="A36" s="85"/>
      <c r="B36" s="114"/>
      <c r="C36" s="87"/>
      <c r="D36" s="87"/>
      <c r="E36" s="87"/>
      <c r="F36" s="87"/>
      <c r="G36" s="87"/>
      <c r="H36" s="87"/>
      <c r="I36" s="87"/>
      <c r="J36" s="87"/>
      <c r="K36" s="87"/>
      <c r="L36" s="87"/>
      <c r="M36" s="87"/>
      <c r="N36" s="87"/>
      <c r="O36" s="87"/>
      <c r="P36" s="87"/>
      <c r="Q36" s="87"/>
      <c r="R36" s="87"/>
      <c r="S36" s="85"/>
      <c r="T36" s="85"/>
    </row>
    <row r="37" spans="1:20" ht="15.75" customHeight="1">
      <c r="B37" s="115"/>
      <c r="C37" s="116">
        <v>1</v>
      </c>
      <c r="D37" s="116">
        <v>2</v>
      </c>
      <c r="E37" s="116">
        <v>3</v>
      </c>
      <c r="F37" s="116">
        <v>4</v>
      </c>
      <c r="G37" s="116">
        <v>5</v>
      </c>
      <c r="H37" s="116">
        <v>6</v>
      </c>
      <c r="I37" s="116">
        <v>7</v>
      </c>
      <c r="J37" s="116">
        <v>8</v>
      </c>
      <c r="K37" s="116">
        <v>9</v>
      </c>
      <c r="L37" s="116">
        <v>10</v>
      </c>
      <c r="M37" s="116">
        <v>11</v>
      </c>
      <c r="N37" s="116">
        <v>12</v>
      </c>
      <c r="Q37" s="99"/>
      <c r="R37" s="99"/>
      <c r="S37" s="99"/>
      <c r="T37" s="99"/>
    </row>
    <row r="38" spans="1:20" ht="15.75" customHeight="1">
      <c r="B38" s="117" t="s">
        <v>0</v>
      </c>
      <c r="C38" s="25">
        <v>2.2130000000000001</v>
      </c>
      <c r="D38" s="25">
        <v>2.1240000000000001</v>
      </c>
      <c r="E38" s="26" t="s">
        <v>123</v>
      </c>
      <c r="F38" s="26" t="s">
        <v>123</v>
      </c>
      <c r="G38" s="26" t="s">
        <v>124</v>
      </c>
      <c r="H38" s="26" t="s">
        <v>124</v>
      </c>
      <c r="I38" s="26" t="s">
        <v>125</v>
      </c>
      <c r="J38" s="26" t="s">
        <v>125</v>
      </c>
      <c r="K38" s="26" t="s">
        <v>126</v>
      </c>
      <c r="L38" s="26" t="s">
        <v>126</v>
      </c>
      <c r="M38" s="26" t="s">
        <v>127</v>
      </c>
      <c r="N38" s="26" t="s">
        <v>127</v>
      </c>
      <c r="Q38" s="99"/>
      <c r="R38" s="99"/>
      <c r="S38" s="99"/>
      <c r="T38" s="99"/>
    </row>
    <row r="39" spans="1:20" ht="15.75" customHeight="1">
      <c r="B39" s="117" t="s">
        <v>1</v>
      </c>
      <c r="C39" s="25">
        <v>1.867</v>
      </c>
      <c r="D39" s="25">
        <v>1.8070999999999999</v>
      </c>
      <c r="E39" s="26" t="s">
        <v>128</v>
      </c>
      <c r="F39" s="26" t="s">
        <v>128</v>
      </c>
      <c r="G39" s="26" t="s">
        <v>129</v>
      </c>
      <c r="H39" s="26" t="s">
        <v>129</v>
      </c>
      <c r="I39" s="26" t="s">
        <v>130</v>
      </c>
      <c r="J39" s="26" t="s">
        <v>130</v>
      </c>
      <c r="K39" s="26" t="s">
        <v>131</v>
      </c>
      <c r="L39" s="26" t="s">
        <v>131</v>
      </c>
      <c r="M39" s="26" t="s">
        <v>132</v>
      </c>
      <c r="N39" s="26" t="s">
        <v>132</v>
      </c>
      <c r="Q39" s="99"/>
      <c r="R39" s="99"/>
      <c r="S39" s="99"/>
      <c r="T39" s="99"/>
    </row>
    <row r="40" spans="1:20" ht="15.75" customHeight="1">
      <c r="B40" s="117" t="s">
        <v>2</v>
      </c>
      <c r="C40" s="25">
        <v>1.4890000000000001</v>
      </c>
      <c r="D40" s="25">
        <v>1.4750000000000001</v>
      </c>
      <c r="E40" s="26" t="s">
        <v>133</v>
      </c>
      <c r="F40" s="26" t="s">
        <v>133</v>
      </c>
      <c r="G40" s="26" t="s">
        <v>134</v>
      </c>
      <c r="H40" s="26" t="s">
        <v>134</v>
      </c>
      <c r="I40" s="26" t="s">
        <v>135</v>
      </c>
      <c r="J40" s="26" t="s">
        <v>135</v>
      </c>
      <c r="K40" s="26" t="s">
        <v>136</v>
      </c>
      <c r="L40" s="26" t="s">
        <v>136</v>
      </c>
      <c r="M40" s="26" t="s">
        <v>137</v>
      </c>
      <c r="N40" s="26" t="s">
        <v>137</v>
      </c>
      <c r="Q40" s="99"/>
      <c r="R40" s="99"/>
      <c r="S40" s="99"/>
      <c r="T40" s="99"/>
    </row>
    <row r="41" spans="1:20" ht="15.75" customHeight="1">
      <c r="B41" s="117" t="s">
        <v>3</v>
      </c>
      <c r="C41" s="25">
        <v>1.123</v>
      </c>
      <c r="D41" s="25">
        <v>1.0269999999999999</v>
      </c>
      <c r="E41" s="26" t="s">
        <v>138</v>
      </c>
      <c r="F41" s="26" t="s">
        <v>138</v>
      </c>
      <c r="G41" s="26" t="s">
        <v>139</v>
      </c>
      <c r="H41" s="26" t="s">
        <v>139</v>
      </c>
      <c r="I41" s="26" t="s">
        <v>140</v>
      </c>
      <c r="J41" s="26" t="s">
        <v>140</v>
      </c>
      <c r="K41" s="26" t="s">
        <v>141</v>
      </c>
      <c r="L41" s="26" t="s">
        <v>141</v>
      </c>
      <c r="M41" s="26" t="s">
        <v>142</v>
      </c>
      <c r="N41" s="26" t="s">
        <v>142</v>
      </c>
      <c r="Q41" s="99"/>
      <c r="R41" s="99"/>
      <c r="S41" s="99"/>
      <c r="T41" s="99"/>
    </row>
    <row r="42" spans="1:20" ht="15.75" customHeight="1">
      <c r="B42" s="117" t="s">
        <v>4</v>
      </c>
      <c r="C42" s="25">
        <v>0.84299999999999997</v>
      </c>
      <c r="D42" s="25">
        <v>0.81200000000000006</v>
      </c>
      <c r="E42" s="26" t="s">
        <v>143</v>
      </c>
      <c r="F42" s="26" t="s">
        <v>143</v>
      </c>
      <c r="G42" s="26" t="s">
        <v>144</v>
      </c>
      <c r="H42" s="26" t="s">
        <v>144</v>
      </c>
      <c r="I42" s="26" t="s">
        <v>145</v>
      </c>
      <c r="J42" s="26" t="s">
        <v>145</v>
      </c>
      <c r="K42" s="26" t="s">
        <v>146</v>
      </c>
      <c r="L42" s="26" t="s">
        <v>146</v>
      </c>
      <c r="M42" s="26" t="s">
        <v>147</v>
      </c>
      <c r="N42" s="26" t="s">
        <v>147</v>
      </c>
      <c r="Q42" s="99"/>
      <c r="R42" s="99"/>
      <c r="S42" s="99"/>
      <c r="T42" s="99"/>
    </row>
    <row r="43" spans="1:20" ht="15.75" customHeight="1">
      <c r="B43" s="117" t="s">
        <v>5</v>
      </c>
      <c r="C43" s="25">
        <v>0.443</v>
      </c>
      <c r="D43" s="25">
        <v>0.40300000000000002</v>
      </c>
      <c r="E43" s="26" t="s">
        <v>148</v>
      </c>
      <c r="F43" s="26" t="s">
        <v>148</v>
      </c>
      <c r="G43" s="26" t="s">
        <v>149</v>
      </c>
      <c r="H43" s="26" t="s">
        <v>149</v>
      </c>
      <c r="I43" s="26" t="s">
        <v>150</v>
      </c>
      <c r="J43" s="26" t="s">
        <v>150</v>
      </c>
      <c r="K43" s="26" t="s">
        <v>151</v>
      </c>
      <c r="L43" s="26" t="s">
        <v>151</v>
      </c>
      <c r="M43" s="26" t="s">
        <v>152</v>
      </c>
      <c r="N43" s="26" t="s">
        <v>152</v>
      </c>
      <c r="Q43" s="99"/>
      <c r="R43" s="99"/>
      <c r="S43" s="99"/>
      <c r="T43" s="99"/>
    </row>
    <row r="44" spans="1:20" ht="15.75" customHeight="1">
      <c r="B44" s="117" t="s">
        <v>6</v>
      </c>
      <c r="C44" s="66" t="s">
        <v>153</v>
      </c>
      <c r="D44" s="66" t="s">
        <v>153</v>
      </c>
      <c r="E44" s="26" t="s">
        <v>154</v>
      </c>
      <c r="F44" s="26" t="s">
        <v>154</v>
      </c>
      <c r="G44" s="26" t="s">
        <v>155</v>
      </c>
      <c r="H44" s="26" t="s">
        <v>155</v>
      </c>
      <c r="I44" s="26" t="s">
        <v>156</v>
      </c>
      <c r="J44" s="26" t="s">
        <v>156</v>
      </c>
      <c r="K44" s="26" t="s">
        <v>157</v>
      </c>
      <c r="L44" s="26" t="s">
        <v>157</v>
      </c>
      <c r="M44" s="26" t="s">
        <v>158</v>
      </c>
      <c r="N44" s="26" t="s">
        <v>158</v>
      </c>
      <c r="Q44" s="99"/>
      <c r="R44" s="99"/>
      <c r="S44" s="99"/>
      <c r="T44" s="99"/>
    </row>
    <row r="45" spans="1:20" ht="15.75" customHeight="1" thickBot="1">
      <c r="B45" s="117" t="s">
        <v>7</v>
      </c>
      <c r="C45" s="66" t="s">
        <v>159</v>
      </c>
      <c r="D45" s="66" t="s">
        <v>159</v>
      </c>
      <c r="E45" s="27" t="s">
        <v>160</v>
      </c>
      <c r="F45" s="27" t="s">
        <v>160</v>
      </c>
      <c r="G45" s="27" t="s">
        <v>161</v>
      </c>
      <c r="H45" s="27" t="s">
        <v>161</v>
      </c>
      <c r="I45" s="27" t="s">
        <v>162</v>
      </c>
      <c r="J45" s="27" t="s">
        <v>162</v>
      </c>
      <c r="K45" s="27" t="s">
        <v>163</v>
      </c>
      <c r="L45" s="27" t="s">
        <v>163</v>
      </c>
      <c r="M45" s="27" t="s">
        <v>164</v>
      </c>
      <c r="N45" s="27" t="s">
        <v>164</v>
      </c>
      <c r="Q45" s="99"/>
      <c r="R45" s="99"/>
      <c r="S45" s="99"/>
      <c r="T45" s="99"/>
    </row>
    <row r="46" spans="1:20" s="97" customFormat="1" ht="12.75">
      <c r="A46" s="109"/>
      <c r="B46" s="110"/>
      <c r="C46" s="109"/>
      <c r="D46" s="109"/>
      <c r="E46" s="109"/>
      <c r="F46" s="109"/>
      <c r="G46" s="109"/>
      <c r="H46" s="109"/>
      <c r="I46" s="109"/>
      <c r="J46" s="109"/>
      <c r="K46" s="109"/>
      <c r="L46" s="109"/>
      <c r="M46" s="109"/>
      <c r="N46" s="109"/>
      <c r="O46" s="109"/>
      <c r="P46" s="109"/>
      <c r="Q46" s="109"/>
      <c r="R46" s="109"/>
      <c r="S46" s="109"/>
      <c r="T46" s="109"/>
    </row>
    <row r="47" spans="1:20" s="97" customFormat="1" ht="12.75">
      <c r="A47" s="109"/>
      <c r="B47" s="110"/>
      <c r="C47" s="109"/>
      <c r="D47" s="109"/>
      <c r="E47" s="109"/>
      <c r="F47" s="109"/>
      <c r="G47" s="109"/>
      <c r="H47" s="109"/>
      <c r="I47" s="109"/>
      <c r="J47" s="109"/>
      <c r="K47" s="109"/>
      <c r="L47" s="109"/>
      <c r="M47" s="109"/>
      <c r="N47" s="109"/>
      <c r="O47" s="109"/>
      <c r="P47" s="109"/>
      <c r="Q47" s="109"/>
      <c r="R47" s="109"/>
      <c r="S47" s="109"/>
      <c r="T47" s="109"/>
    </row>
    <row r="49" spans="1:20" ht="15.75">
      <c r="B49" s="111" t="s">
        <v>197</v>
      </c>
      <c r="C49" s="111"/>
      <c r="D49" s="111"/>
      <c r="E49" s="111"/>
      <c r="F49" s="118"/>
      <c r="G49" s="118"/>
    </row>
    <row r="50" spans="1:20" ht="15.75" customHeight="1">
      <c r="B50" s="119" t="s">
        <v>170</v>
      </c>
      <c r="C50" s="120"/>
      <c r="D50" s="120"/>
      <c r="E50" s="120"/>
      <c r="F50" s="120"/>
      <c r="G50" s="120"/>
      <c r="H50" s="120"/>
      <c r="I50" s="120"/>
      <c r="J50" s="120"/>
      <c r="K50" s="120"/>
      <c r="L50" s="120"/>
      <c r="M50" s="121"/>
      <c r="N50" s="121"/>
      <c r="O50" s="121"/>
      <c r="P50" s="121"/>
      <c r="Q50" s="121"/>
    </row>
    <row r="51" spans="1:20" s="124" customFormat="1" ht="30.75" customHeight="1">
      <c r="A51" s="122"/>
      <c r="B51" s="74" t="s">
        <v>204</v>
      </c>
      <c r="C51" s="74" t="s">
        <v>171</v>
      </c>
      <c r="D51" s="74" t="s">
        <v>172</v>
      </c>
      <c r="E51" s="75" t="s">
        <v>189</v>
      </c>
      <c r="F51" s="75" t="s">
        <v>190</v>
      </c>
      <c r="G51" s="75" t="s">
        <v>191</v>
      </c>
      <c r="H51" s="123" t="s">
        <v>206</v>
      </c>
      <c r="I51" s="75" t="s">
        <v>32</v>
      </c>
      <c r="K51" s="122"/>
      <c r="L51" s="122"/>
      <c r="M51" s="122"/>
      <c r="N51" s="122"/>
      <c r="O51" s="122"/>
      <c r="P51" s="122"/>
      <c r="Q51" s="122"/>
    </row>
    <row r="52" spans="1:20">
      <c r="B52" s="72" t="s">
        <v>180</v>
      </c>
      <c r="C52" s="169">
        <v>0</v>
      </c>
      <c r="D52" s="67"/>
      <c r="E52" s="68">
        <f t="shared" ref="E52:F57" si="5">C38</f>
        <v>2.2130000000000001</v>
      </c>
      <c r="F52" s="68">
        <f t="shared" si="5"/>
        <v>2.1240000000000001</v>
      </c>
      <c r="G52" s="68">
        <f t="shared" ref="G52:G57" si="6">AVERAGE(E52:F52)</f>
        <v>2.1684999999999999</v>
      </c>
      <c r="H52" s="68">
        <f t="shared" ref="H52:H57" si="7">G52/$G$52</f>
        <v>1</v>
      </c>
      <c r="I52" s="71">
        <f t="shared" ref="I52:I57" si="8">STDEV(E52:F52)/AVERAGE(E52:F52)</f>
        <v>2.9021214445747155E-2</v>
      </c>
      <c r="K52" s="98"/>
      <c r="L52" s="98"/>
      <c r="R52" s="99"/>
      <c r="S52" s="99"/>
      <c r="T52" s="99"/>
    </row>
    <row r="53" spans="1:20">
      <c r="B53" s="72" t="s">
        <v>181</v>
      </c>
      <c r="C53" s="169">
        <f>VLOOKUP(Worksheet!$C$9,Worksheet!$A$10:$I$76,5)</f>
        <v>1.4999999999999999E-2</v>
      </c>
      <c r="D53" s="68">
        <f>LN(C53)</f>
        <v>-4.1997050778799272</v>
      </c>
      <c r="E53" s="68">
        <f t="shared" si="5"/>
        <v>1.867</v>
      </c>
      <c r="F53" s="68">
        <f t="shared" si="5"/>
        <v>1.8070999999999999</v>
      </c>
      <c r="G53" s="68">
        <f t="shared" si="6"/>
        <v>1.8370500000000001</v>
      </c>
      <c r="H53" s="68">
        <f t="shared" si="7"/>
        <v>0.8471524094996542</v>
      </c>
      <c r="I53" s="71">
        <f t="shared" si="8"/>
        <v>2.3056365473489694E-2</v>
      </c>
      <c r="K53" s="98"/>
      <c r="L53" s="98"/>
      <c r="R53" s="99"/>
      <c r="S53" s="99"/>
      <c r="T53" s="99"/>
    </row>
    <row r="54" spans="1:20">
      <c r="B54" s="72" t="s">
        <v>182</v>
      </c>
      <c r="C54" s="169">
        <f>VLOOKUP(Worksheet!$C$9,Worksheet!$A$10:$I$76,6)</f>
        <v>0.03</v>
      </c>
      <c r="D54" s="68">
        <f>LN(C54)</f>
        <v>-3.5065578973199818</v>
      </c>
      <c r="E54" s="68">
        <f t="shared" si="5"/>
        <v>1.4890000000000001</v>
      </c>
      <c r="F54" s="68">
        <f t="shared" si="5"/>
        <v>1.4750000000000001</v>
      </c>
      <c r="G54" s="68">
        <f t="shared" si="6"/>
        <v>1.4820000000000002</v>
      </c>
      <c r="H54" s="68">
        <f t="shared" si="7"/>
        <v>0.68342172008300683</v>
      </c>
      <c r="I54" s="71">
        <f t="shared" si="8"/>
        <v>6.6798211448121942E-3</v>
      </c>
      <c r="K54" s="98"/>
      <c r="L54" s="98"/>
      <c r="R54" s="99"/>
      <c r="S54" s="99"/>
      <c r="T54" s="99"/>
    </row>
    <row r="55" spans="1:20">
      <c r="B55" s="72" t="s">
        <v>183</v>
      </c>
      <c r="C55" s="169">
        <f>VLOOKUP(Worksheet!$C$9,Worksheet!$A$10:$I$76,7)</f>
        <v>0.15</v>
      </c>
      <c r="D55" s="67">
        <f>LN(C55)</f>
        <v>-1.8971199848858813</v>
      </c>
      <c r="E55" s="68">
        <f t="shared" si="5"/>
        <v>1.123</v>
      </c>
      <c r="F55" s="68">
        <f t="shared" si="5"/>
        <v>1.0269999999999999</v>
      </c>
      <c r="G55" s="68">
        <f t="shared" si="6"/>
        <v>1.075</v>
      </c>
      <c r="H55" s="68">
        <f t="shared" si="7"/>
        <v>0.49573437860272079</v>
      </c>
      <c r="I55" s="71">
        <f t="shared" si="8"/>
        <v>6.3146279994333615E-2</v>
      </c>
      <c r="K55" s="98"/>
      <c r="L55" s="98"/>
      <c r="R55" s="99"/>
      <c r="S55" s="99"/>
      <c r="T55" s="99"/>
    </row>
    <row r="56" spans="1:20">
      <c r="B56" s="72" t="s">
        <v>184</v>
      </c>
      <c r="C56" s="169">
        <f>VLOOKUP(Worksheet!$C$9,Worksheet!$A$10:$I$76,8)</f>
        <v>0.5</v>
      </c>
      <c r="D56" s="67">
        <f>LN(C56)</f>
        <v>-0.69314718055994529</v>
      </c>
      <c r="E56" s="68">
        <f t="shared" si="5"/>
        <v>0.84299999999999997</v>
      </c>
      <c r="F56" s="68">
        <f t="shared" si="5"/>
        <v>0.81200000000000006</v>
      </c>
      <c r="G56" s="68">
        <f t="shared" si="6"/>
        <v>0.82750000000000001</v>
      </c>
      <c r="H56" s="68">
        <f t="shared" si="7"/>
        <v>0.38160018445930372</v>
      </c>
      <c r="I56" s="71">
        <f t="shared" si="8"/>
        <v>2.6489800866202916E-2</v>
      </c>
      <c r="K56" s="98"/>
      <c r="L56" s="98"/>
      <c r="R56" s="99"/>
      <c r="S56" s="99"/>
      <c r="T56" s="99"/>
    </row>
    <row r="57" spans="1:20" ht="16.5" customHeight="1">
      <c r="B57" s="72" t="s">
        <v>185</v>
      </c>
      <c r="C57" s="169">
        <f>VLOOKUP(Worksheet!$C$9,Worksheet!$A$10:$I$76,9)</f>
        <v>1.5</v>
      </c>
      <c r="D57" s="67">
        <f>LN(C57)</f>
        <v>0.40546510810816438</v>
      </c>
      <c r="E57" s="68">
        <f t="shared" si="5"/>
        <v>0.443</v>
      </c>
      <c r="F57" s="68">
        <f t="shared" si="5"/>
        <v>0.40300000000000002</v>
      </c>
      <c r="G57" s="68">
        <f t="shared" si="6"/>
        <v>0.42300000000000004</v>
      </c>
      <c r="H57" s="68">
        <f t="shared" si="7"/>
        <v>0.19506571362693109</v>
      </c>
      <c r="I57" s="71">
        <f t="shared" si="8"/>
        <v>6.6865889473905163E-2</v>
      </c>
      <c r="K57" s="98"/>
      <c r="L57" s="98"/>
      <c r="R57" s="99"/>
      <c r="S57" s="99"/>
      <c r="T57" s="99"/>
    </row>
    <row r="58" spans="1:20" s="86" customFormat="1">
      <c r="A58" s="85"/>
      <c r="B58" s="125" t="s">
        <v>187</v>
      </c>
      <c r="C58" s="112"/>
      <c r="D58" s="112"/>
      <c r="E58" s="126"/>
      <c r="F58" s="126"/>
      <c r="G58" s="126"/>
      <c r="H58" s="126"/>
      <c r="I58" s="126"/>
      <c r="J58" s="126"/>
      <c r="K58" s="126"/>
      <c r="L58" s="126"/>
      <c r="M58" s="85"/>
      <c r="N58" s="98"/>
      <c r="O58" s="85"/>
      <c r="P58" s="85"/>
      <c r="Q58" s="85"/>
      <c r="R58" s="85"/>
      <c r="S58" s="85"/>
      <c r="T58" s="85"/>
    </row>
    <row r="59" spans="1:20" s="86" customFormat="1">
      <c r="A59" s="85"/>
      <c r="B59" s="125"/>
      <c r="C59" s="112"/>
      <c r="D59" s="112"/>
      <c r="E59" s="126"/>
      <c r="F59" s="126"/>
      <c r="G59" s="126"/>
      <c r="H59" s="126"/>
      <c r="I59" s="126"/>
      <c r="J59" s="126"/>
      <c r="K59" s="126"/>
      <c r="L59" s="126"/>
      <c r="M59" s="85"/>
      <c r="N59" s="98"/>
      <c r="O59" s="85"/>
      <c r="P59" s="85"/>
      <c r="Q59" s="85"/>
      <c r="R59" s="85"/>
      <c r="S59" s="85"/>
      <c r="T59" s="85"/>
    </row>
    <row r="60" spans="1:20" s="129" customFormat="1" ht="17.25" customHeight="1">
      <c r="A60" s="127"/>
      <c r="B60" s="345" t="s">
        <v>198</v>
      </c>
      <c r="C60" s="345"/>
      <c r="D60" s="345"/>
      <c r="E60" s="345"/>
      <c r="F60" s="345"/>
      <c r="G60" s="345"/>
      <c r="H60" s="184">
        <v>1.5</v>
      </c>
      <c r="I60" s="128" t="s">
        <v>173</v>
      </c>
      <c r="K60" s="130"/>
      <c r="L60" s="131"/>
      <c r="M60" s="132"/>
      <c r="N60" s="132"/>
      <c r="O60" s="131"/>
      <c r="P60" s="127"/>
      <c r="Q60" s="127"/>
      <c r="R60" s="127"/>
      <c r="S60" s="127"/>
      <c r="T60" s="127"/>
    </row>
    <row r="61" spans="1:20" s="86" customFormat="1" ht="15.75">
      <c r="A61" s="85"/>
      <c r="B61" s="338" t="s">
        <v>199</v>
      </c>
      <c r="C61" s="338"/>
      <c r="D61" s="338"/>
      <c r="E61" s="338"/>
      <c r="F61" s="338"/>
      <c r="G61" s="338"/>
      <c r="H61" s="185">
        <v>10</v>
      </c>
      <c r="I61" s="133"/>
      <c r="K61" s="130"/>
      <c r="L61" s="85"/>
      <c r="M61" s="85"/>
      <c r="N61" s="85"/>
      <c r="O61" s="85"/>
      <c r="P61" s="85"/>
      <c r="Q61" s="85"/>
      <c r="R61" s="85"/>
      <c r="S61" s="85"/>
      <c r="T61" s="85"/>
    </row>
    <row r="62" spans="1:20" s="86" customFormat="1">
      <c r="A62" s="85"/>
      <c r="B62" s="125"/>
      <c r="C62" s="112"/>
      <c r="D62" s="112"/>
      <c r="E62" s="134"/>
      <c r="F62" s="126"/>
      <c r="G62" s="126"/>
      <c r="H62" s="126"/>
      <c r="I62" s="126"/>
      <c r="J62" s="126"/>
      <c r="K62" s="126"/>
      <c r="L62" s="126"/>
      <c r="M62" s="85"/>
      <c r="N62" s="98"/>
      <c r="O62" s="85"/>
      <c r="P62" s="85"/>
      <c r="Q62" s="85"/>
      <c r="R62" s="85"/>
      <c r="S62" s="85"/>
      <c r="T62" s="85"/>
    </row>
    <row r="63" spans="1:20">
      <c r="A63" s="99"/>
      <c r="B63" s="339" t="s">
        <v>186</v>
      </c>
      <c r="C63" s="340"/>
      <c r="D63" s="135"/>
      <c r="E63" s="99"/>
      <c r="F63" s="99"/>
      <c r="G63" s="99"/>
      <c r="H63" s="99"/>
      <c r="I63" s="99"/>
      <c r="J63" s="99"/>
      <c r="K63" s="99"/>
      <c r="L63" s="99"/>
      <c r="M63" s="99"/>
      <c r="N63" s="99"/>
      <c r="O63" s="99"/>
      <c r="P63" s="99"/>
      <c r="Q63" s="99"/>
      <c r="R63" s="99"/>
      <c r="S63" s="99"/>
      <c r="T63" s="99"/>
    </row>
    <row r="64" spans="1:20">
      <c r="A64" s="99"/>
      <c r="B64" s="341" t="s">
        <v>174</v>
      </c>
      <c r="C64" s="342"/>
      <c r="D64" s="136"/>
      <c r="E64" s="99"/>
      <c r="F64" s="99"/>
      <c r="G64" s="99"/>
      <c r="H64" s="99"/>
      <c r="I64" s="99"/>
      <c r="J64" s="99"/>
      <c r="K64" s="99"/>
      <c r="L64" s="99"/>
      <c r="M64" s="99"/>
      <c r="N64" s="99"/>
      <c r="O64" s="99"/>
      <c r="P64" s="99"/>
      <c r="Q64" s="99"/>
      <c r="R64" s="99"/>
      <c r="S64" s="99"/>
      <c r="T64" s="99"/>
    </row>
    <row r="65" spans="1:20">
      <c r="A65" s="99"/>
      <c r="B65" s="80" t="s">
        <v>176</v>
      </c>
      <c r="C65" s="81">
        <f>SLOPE(H53:H57,D53:D57)</f>
        <v>-0.13215541551872292</v>
      </c>
      <c r="D65" s="137"/>
      <c r="E65" s="99"/>
      <c r="F65" s="99"/>
      <c r="G65" s="99"/>
      <c r="H65" s="99"/>
      <c r="I65" s="99"/>
      <c r="J65" s="99"/>
      <c r="K65" s="99"/>
      <c r="L65" s="99"/>
      <c r="M65" s="99"/>
      <c r="N65" s="99"/>
      <c r="O65" s="99"/>
      <c r="P65" s="99"/>
      <c r="Q65" s="99"/>
      <c r="R65" s="99"/>
      <c r="S65" s="99"/>
      <c r="T65" s="99"/>
    </row>
    <row r="66" spans="1:20">
      <c r="A66" s="99"/>
      <c r="B66" s="80" t="s">
        <v>175</v>
      </c>
      <c r="C66" s="81">
        <f>INTERCEPT(H53:H57,D53:D57)</f>
        <v>0.2591633193947806</v>
      </c>
      <c r="D66" s="138"/>
      <c r="E66" s="99"/>
      <c r="F66" s="99"/>
      <c r="G66" s="99"/>
      <c r="H66" s="99"/>
      <c r="I66" s="99"/>
      <c r="J66" s="99"/>
      <c r="K66" s="99"/>
      <c r="L66" s="99"/>
      <c r="M66" s="99"/>
      <c r="N66" s="99"/>
      <c r="O66" s="99"/>
      <c r="P66" s="99"/>
      <c r="Q66" s="99"/>
      <c r="R66" s="99"/>
      <c r="S66" s="99"/>
      <c r="T66" s="99"/>
    </row>
    <row r="67" spans="1:20">
      <c r="A67" s="99"/>
      <c r="B67" s="82" t="s">
        <v>177</v>
      </c>
      <c r="C67" s="83">
        <f>CORREL(H53:H57,D53:D57)</f>
        <v>-0.99248008908879348</v>
      </c>
      <c r="D67" s="139"/>
      <c r="E67" s="140"/>
      <c r="F67" s="99"/>
      <c r="G67" s="99"/>
      <c r="H67" s="99"/>
      <c r="I67" s="99"/>
      <c r="J67" s="99"/>
      <c r="K67" s="99"/>
      <c r="L67" s="99"/>
      <c r="M67" s="99"/>
      <c r="N67" s="99"/>
      <c r="O67" s="99"/>
      <c r="P67" s="99"/>
      <c r="Q67" s="99"/>
      <c r="R67" s="99"/>
      <c r="S67" s="99"/>
      <c r="T67" s="99"/>
    </row>
    <row r="68" spans="1:20" s="141" customFormat="1">
      <c r="B68" s="142"/>
      <c r="C68" s="143"/>
      <c r="D68" s="139"/>
      <c r="E68" s="144"/>
      <c r="F68" s="144"/>
      <c r="G68" s="144"/>
      <c r="H68" s="144"/>
      <c r="I68" s="145"/>
      <c r="J68" s="145"/>
      <c r="K68" s="146"/>
      <c r="L68" s="144"/>
      <c r="M68" s="144"/>
      <c r="N68" s="145"/>
      <c r="O68" s="146"/>
      <c r="P68" s="144"/>
      <c r="Q68" s="144"/>
      <c r="R68" s="145"/>
      <c r="S68" s="146"/>
      <c r="T68" s="144"/>
    </row>
    <row r="69" spans="1:20" ht="17.25" customHeight="1">
      <c r="B69" s="147" t="s">
        <v>178</v>
      </c>
      <c r="C69" s="148"/>
      <c r="D69" s="148"/>
      <c r="E69" s="148"/>
      <c r="F69" s="148"/>
      <c r="G69" s="148"/>
      <c r="H69" s="148"/>
      <c r="I69" s="148"/>
      <c r="J69" s="148"/>
      <c r="K69" s="149"/>
      <c r="L69" s="150"/>
      <c r="M69" s="151"/>
      <c r="N69" s="151"/>
      <c r="O69" s="151"/>
    </row>
    <row r="70" spans="1:20">
      <c r="B70" s="344" t="s">
        <v>179</v>
      </c>
      <c r="C70" s="344"/>
      <c r="D70" s="344"/>
      <c r="E70" s="344"/>
      <c r="F70" s="344"/>
      <c r="G70" s="344"/>
      <c r="H70" s="152"/>
      <c r="I70" s="153"/>
      <c r="J70" s="153"/>
      <c r="K70" s="154"/>
      <c r="L70" s="153"/>
      <c r="M70" s="151"/>
      <c r="N70" s="151"/>
      <c r="O70" s="151"/>
    </row>
    <row r="71" spans="1:20">
      <c r="B71" s="343" t="s">
        <v>192</v>
      </c>
      <c r="C71" s="343"/>
      <c r="D71" s="343"/>
      <c r="E71" s="343"/>
      <c r="F71" s="178"/>
      <c r="G71" s="178"/>
      <c r="H71" s="152"/>
      <c r="I71" s="153"/>
      <c r="J71" s="153"/>
      <c r="K71" s="153"/>
      <c r="L71" s="153"/>
      <c r="M71" s="151"/>
      <c r="N71" s="151"/>
      <c r="O71" s="151"/>
    </row>
    <row r="72" spans="1:20">
      <c r="B72" s="334" t="s">
        <v>193</v>
      </c>
      <c r="C72" s="334"/>
      <c r="D72" s="334"/>
      <c r="E72" s="334"/>
      <c r="F72" s="179"/>
      <c r="G72" s="179"/>
      <c r="H72" s="155"/>
      <c r="I72" s="155"/>
      <c r="J72" s="156"/>
      <c r="K72" s="157"/>
      <c r="L72" s="158"/>
    </row>
    <row r="73" spans="1:20">
      <c r="H73" s="148"/>
      <c r="I73" s="148"/>
      <c r="J73" s="148"/>
      <c r="K73" s="148"/>
      <c r="L73" s="148"/>
    </row>
    <row r="74" spans="1:20" ht="15.75">
      <c r="B74" s="338" t="s">
        <v>200</v>
      </c>
      <c r="C74" s="338"/>
      <c r="D74" s="338"/>
      <c r="E74" s="148"/>
      <c r="F74" s="148"/>
      <c r="G74" s="148"/>
      <c r="H74" s="148"/>
      <c r="I74" s="148"/>
      <c r="J74" s="148"/>
      <c r="K74" s="148"/>
      <c r="L74" s="148"/>
      <c r="P74" s="159"/>
      <c r="Q74" s="159"/>
    </row>
    <row r="75" spans="1:20" ht="6" customHeight="1">
      <c r="B75" s="160"/>
      <c r="C75" s="148"/>
      <c r="D75" s="148"/>
      <c r="E75" s="148"/>
      <c r="F75" s="148"/>
      <c r="G75" s="148"/>
      <c r="H75" s="148"/>
      <c r="I75" s="148"/>
      <c r="J75" s="148"/>
      <c r="K75" s="148"/>
      <c r="L75" s="148"/>
    </row>
    <row r="76" spans="1:20" ht="24.95" customHeight="1">
      <c r="B76" s="180" t="s">
        <v>188</v>
      </c>
      <c r="C76" s="181" t="s">
        <v>1</v>
      </c>
      <c r="D76" s="181" t="s">
        <v>212</v>
      </c>
      <c r="E76" s="181" t="s">
        <v>5</v>
      </c>
      <c r="F76" s="182" t="s">
        <v>195</v>
      </c>
      <c r="G76" s="182" t="s">
        <v>213</v>
      </c>
      <c r="H76" s="183" t="s">
        <v>196</v>
      </c>
      <c r="I76" s="98"/>
      <c r="O76" s="99"/>
      <c r="P76" s="99"/>
      <c r="R76" s="99"/>
      <c r="S76" s="99"/>
      <c r="T76" s="99"/>
    </row>
    <row r="77" spans="1:20" ht="14.45" customHeight="1">
      <c r="B77" s="325" t="str">
        <f>C31</f>
        <v>Образец1</v>
      </c>
      <c r="C77" s="69" t="str">
        <f>C44</f>
        <v>Образец1</v>
      </c>
      <c r="D77" s="69" t="str">
        <f t="shared" ref="D77:D82" si="9">IF(ISNUMBER(C77),C77/$G$52,"-")</f>
        <v>-</v>
      </c>
      <c r="E77" s="175">
        <f t="shared" ref="E77:E159" si="10">F_dil</f>
        <v>10</v>
      </c>
      <c r="F77" s="70" t="str">
        <f ca="1">IF(ISNUMBER(C77),IF(D77&gt;=$H$53,0,IF(H77,EXP((D77-$C$66)/$C$65)*E77,EXP((D77-$C$66)/$C$65)*E77-IF(H78=E170,0,N(OFFSET($G$77,H78*2-2,0))))),"-")</f>
        <v>-</v>
      </c>
      <c r="G77" s="327" t="str">
        <f ca="1">IF(ISNUMBER(F77),ROUND((F77+F78)/2,1),"-")</f>
        <v>-</v>
      </c>
      <c r="H77" s="176" t="b">
        <v>0</v>
      </c>
      <c r="I77" s="99"/>
      <c r="J77" s="322" t="str">
        <f t="shared" ref="J77:J83" si="11">B13</f>
        <v>Наименование набора:</v>
      </c>
      <c r="K77" s="322"/>
      <c r="L77" s="333" t="str">
        <f t="shared" ref="L77:L83" si="12">D13</f>
        <v xml:space="preserve">1013-05BА ИФА антибиотик Хлорамфеникол </v>
      </c>
      <c r="M77" s="333"/>
      <c r="N77" s="333"/>
      <c r="O77" s="99"/>
      <c r="P77" s="99"/>
      <c r="R77" s="99"/>
      <c r="S77" s="99"/>
      <c r="T77" s="99"/>
    </row>
    <row r="78" spans="1:20" ht="14.45" customHeight="1">
      <c r="B78" s="326"/>
      <c r="C78" s="69" t="str">
        <f>D44</f>
        <v>Образец1</v>
      </c>
      <c r="D78" s="69" t="str">
        <f t="shared" si="9"/>
        <v>-</v>
      </c>
      <c r="E78" s="174">
        <f>E77</f>
        <v>10</v>
      </c>
      <c r="F78" s="70" t="str">
        <f ca="1">IF(ISNUMBER(C78),IF(D78&gt;=$H$53,0,IF(H77,EXP((D78-$C$66)/$C$65)*E78,EXP((D78-$C$66)/$C$65)*E78-IF(H78=E170,0,N(OFFSET($G$77,H78*2-2,0))))),"-")</f>
        <v>-</v>
      </c>
      <c r="G78" s="328"/>
      <c r="H78" s="177">
        <v>0</v>
      </c>
      <c r="I78" s="99"/>
      <c r="J78" s="323" t="str">
        <f t="shared" si="11"/>
        <v>Номер лота набора #:</v>
      </c>
      <c r="K78" s="324"/>
      <c r="L78" s="335" t="str">
        <f t="shared" si="12"/>
        <v/>
      </c>
      <c r="M78" s="336"/>
      <c r="N78" s="337"/>
      <c r="O78" s="99"/>
      <c r="P78" s="99"/>
      <c r="Q78" s="99"/>
      <c r="R78" s="99"/>
      <c r="S78" s="99"/>
      <c r="T78" s="99"/>
    </row>
    <row r="79" spans="1:20" ht="14.45" customHeight="1">
      <c r="B79" s="325" t="str">
        <f>C32</f>
        <v>Образец2</v>
      </c>
      <c r="C79" s="69" t="str">
        <f>C45</f>
        <v>Образец2</v>
      </c>
      <c r="D79" s="69" t="str">
        <f t="shared" si="9"/>
        <v>-</v>
      </c>
      <c r="E79" s="175">
        <f t="shared" si="10"/>
        <v>10</v>
      </c>
      <c r="F79" s="70" t="str">
        <f ca="1">IF(ISNUMBER(C79),IF(D79&gt;=$H$53,0,IF(H79,EXP((D79-$C$66)/$C$65)*E79,EXP((D79-$C$66)/$C$65)*E79-IF(H80=E172,0,N(OFFSET($G$77,H80*2-2,0))))),"-")</f>
        <v>-</v>
      </c>
      <c r="G79" s="327" t="str">
        <f ca="1">IF(ISNUMBER(F79),ROUND((F79+F80)/2,1),"-")</f>
        <v>-</v>
      </c>
      <c r="H79" s="176" t="b">
        <v>0</v>
      </c>
      <c r="I79" s="99"/>
      <c r="J79" s="323" t="str">
        <f t="shared" si="11"/>
        <v>Тип образца:</v>
      </c>
      <c r="K79" s="324"/>
      <c r="L79" s="335" t="str">
        <f t="shared" si="12"/>
        <v/>
      </c>
      <c r="M79" s="336"/>
      <c r="N79" s="337"/>
      <c r="O79" s="99"/>
      <c r="P79" s="99"/>
      <c r="Q79" s="99"/>
      <c r="R79" s="99"/>
      <c r="S79" s="99"/>
      <c r="T79" s="99"/>
    </row>
    <row r="80" spans="1:20" ht="14.45" customHeight="1">
      <c r="B80" s="326"/>
      <c r="C80" s="69" t="str">
        <f>D45</f>
        <v>Образец2</v>
      </c>
      <c r="D80" s="69" t="str">
        <f t="shared" si="9"/>
        <v>-</v>
      </c>
      <c r="E80" s="174">
        <f>E79</f>
        <v>10</v>
      </c>
      <c r="F80" s="70" t="str">
        <f ca="1">IF(ISNUMBER(C80),IF(D80&gt;=$H$53,0,IF(H79,EXP((D80-$C$66)/$C$65)*E80,EXP((D80-$C$66)/$C$65)*E80-IF(H80=E172,0,N(OFFSET($G$77,H80*2-2,0))))),"-")</f>
        <v>-</v>
      </c>
      <c r="G80" s="328"/>
      <c r="H80" s="176">
        <v>0</v>
      </c>
      <c r="I80" s="99"/>
      <c r="J80" s="323" t="str">
        <f t="shared" si="11"/>
        <v>Время начала анализа:</v>
      </c>
      <c r="K80" s="324"/>
      <c r="L80" s="335" t="str">
        <f t="shared" si="12"/>
        <v/>
      </c>
      <c r="M80" s="336"/>
      <c r="N80" s="337"/>
      <c r="O80" s="99"/>
      <c r="P80" s="99"/>
      <c r="Q80" s="99"/>
      <c r="R80" s="99"/>
      <c r="S80" s="99"/>
      <c r="T80" s="99"/>
    </row>
    <row r="81" spans="2:20" ht="14.45" customHeight="1">
      <c r="B81" s="325" t="str">
        <f>E25</f>
        <v>Образец3</v>
      </c>
      <c r="C81" s="69" t="str">
        <f>E38</f>
        <v>Образец3</v>
      </c>
      <c r="D81" s="69" t="str">
        <f t="shared" si="9"/>
        <v>-</v>
      </c>
      <c r="E81" s="175">
        <f t="shared" si="10"/>
        <v>10</v>
      </c>
      <c r="F81" s="70" t="str">
        <f ca="1">IF(ISNUMBER(C81),IF(D81&gt;=$H$53,0,IF(H81,EXP((D81-$C$66)/$C$65)*E81,EXP((D81-$C$66)/$C$65)*E81-IF(H82=E174,0,N(OFFSET($G$77,H82*2-2,0))))),"-")</f>
        <v>-</v>
      </c>
      <c r="G81" s="327" t="str">
        <f ca="1">IF(ISNUMBER(F81),ROUND((F81+F82)/2,1),"-")</f>
        <v>-</v>
      </c>
      <c r="H81" s="176" t="b">
        <v>0</v>
      </c>
      <c r="I81" s="99"/>
      <c r="J81" s="323" t="str">
        <f t="shared" si="11"/>
        <v>Время измерения:</v>
      </c>
      <c r="K81" s="324"/>
      <c r="L81" s="335" t="str">
        <f t="shared" si="12"/>
        <v/>
      </c>
      <c r="M81" s="336"/>
      <c r="N81" s="337"/>
      <c r="O81" s="99"/>
      <c r="P81" s="99"/>
      <c r="Q81" s="99"/>
      <c r="R81" s="99"/>
      <c r="S81" s="99"/>
      <c r="T81" s="99"/>
    </row>
    <row r="82" spans="2:20" ht="14.45" customHeight="1">
      <c r="B82" s="326"/>
      <c r="C82" s="69" t="str">
        <f>F38</f>
        <v>Образец3</v>
      </c>
      <c r="D82" s="69" t="str">
        <f t="shared" si="9"/>
        <v>-</v>
      </c>
      <c r="E82" s="174">
        <f>E81</f>
        <v>10</v>
      </c>
      <c r="F82" s="70" t="str">
        <f ca="1">IF(ISNUMBER(C82),IF(D82&gt;=$H$53,0,IF(H81,EXP((D82-$C$66)/$C$65)*E82,EXP((D82-$C$66)/$C$65)*E82-IF(H82=E174,0,N(OFFSET($G$77,H82*2-2,0))))),"-")</f>
        <v>-</v>
      </c>
      <c r="G82" s="328"/>
      <c r="H82" s="176">
        <v>0</v>
      </c>
      <c r="I82" s="99"/>
      <c r="J82" s="323" t="str">
        <f t="shared" si="11"/>
        <v>Анализ выполнил:</v>
      </c>
      <c r="K82" s="324"/>
      <c r="L82" s="335" t="str">
        <f t="shared" si="12"/>
        <v/>
      </c>
      <c r="M82" s="336"/>
      <c r="N82" s="337"/>
      <c r="O82" s="99"/>
      <c r="P82" s="99"/>
      <c r="Q82" s="99"/>
      <c r="R82" s="99"/>
      <c r="S82" s="99"/>
      <c r="T82" s="99"/>
    </row>
    <row r="83" spans="2:20" ht="14.45" customHeight="1">
      <c r="B83" s="325" t="str">
        <f>E26</f>
        <v>Образец4</v>
      </c>
      <c r="C83" s="69" t="str">
        <f>E39</f>
        <v>Образец4</v>
      </c>
      <c r="D83" s="69" t="str">
        <f t="shared" ref="D83:D150" si="13">IF(ISNUMBER(C83),C83/$G$52,"-")</f>
        <v>-</v>
      </c>
      <c r="E83" s="175">
        <f t="shared" si="10"/>
        <v>10</v>
      </c>
      <c r="F83" s="70" t="str">
        <f ca="1">IF(ISNUMBER(C83),IF(D83&gt;=$H$53,0,IF(H83,EXP((D83-$C$66)/$C$65)*E83,EXP((D83-$C$66)/$C$65)*E83-IF(H84=E176,0,N(OFFSET($G$77,H84*2-2,0))))),"-")</f>
        <v>-</v>
      </c>
      <c r="G83" s="327" t="str">
        <f ca="1">IF(ISNUMBER(F83),ROUND((F83+F84)/2,1),"-")</f>
        <v>-</v>
      </c>
      <c r="H83" s="176" t="b">
        <v>0</v>
      </c>
      <c r="I83" s="99"/>
      <c r="J83" s="323" t="str">
        <f t="shared" si="11"/>
        <v>Контроль качества провел:</v>
      </c>
      <c r="K83" s="324"/>
      <c r="L83" s="335" t="str">
        <f t="shared" si="12"/>
        <v/>
      </c>
      <c r="M83" s="336"/>
      <c r="N83" s="337"/>
      <c r="O83" s="99"/>
      <c r="P83" s="99"/>
      <c r="Q83" s="99"/>
      <c r="R83" s="99"/>
      <c r="S83" s="99"/>
      <c r="T83" s="99"/>
    </row>
    <row r="84" spans="2:20" ht="14.45" customHeight="1">
      <c r="B84" s="326"/>
      <c r="C84" s="69" t="str">
        <f>F39</f>
        <v>Образец4</v>
      </c>
      <c r="D84" s="69" t="str">
        <f t="shared" si="13"/>
        <v>-</v>
      </c>
      <c r="E84" s="174">
        <f>E83</f>
        <v>10</v>
      </c>
      <c r="F84" s="70" t="str">
        <f ca="1">IF(ISNUMBER(C84),IF(D84&gt;=$H$53,0,IF(H83,EXP((D84-$C$66)/$C$65)*E84,EXP((D84-$C$66)/$C$65)*E84-IF(H84=E176,0,N(OFFSET($G$77,H84*2-2,0))))),"-")</f>
        <v>-</v>
      </c>
      <c r="G84" s="328"/>
      <c r="H84" s="176">
        <v>0</v>
      </c>
      <c r="I84" s="99"/>
      <c r="O84" s="99"/>
      <c r="P84" s="99"/>
      <c r="Q84" s="99"/>
      <c r="R84" s="99"/>
      <c r="S84" s="99"/>
      <c r="T84" s="99"/>
    </row>
    <row r="85" spans="2:20" ht="14.45" customHeight="1">
      <c r="B85" s="325" t="str">
        <f>E27</f>
        <v>Образец5</v>
      </c>
      <c r="C85" s="69" t="str">
        <f>E40</f>
        <v>Образец5</v>
      </c>
      <c r="D85" s="69" t="str">
        <f t="shared" si="13"/>
        <v>-</v>
      </c>
      <c r="E85" s="175">
        <f t="shared" si="10"/>
        <v>10</v>
      </c>
      <c r="F85" s="70" t="str">
        <f ca="1">IF(ISNUMBER(C85),IF(D85&gt;=$H$53,0,IF(H85,EXP((D85-$C$66)/$C$65)*E85,EXP((D85-$C$66)/$C$65)*E85-IF(H86=E178,0,N(OFFSET($G$77,H86*2-2,0))))),"-")</f>
        <v>-</v>
      </c>
      <c r="G85" s="327" t="str">
        <f ca="1">IF(ISNUMBER(F85),ROUND((F85+F86)/2,1),"-")</f>
        <v>-</v>
      </c>
      <c r="H85" s="176" t="b">
        <v>0</v>
      </c>
      <c r="I85" s="99"/>
      <c r="J85" s="389" t="str">
        <f>H11</f>
        <v>ДРУГИЕ СВЕДЕНИЯ</v>
      </c>
      <c r="K85" s="389"/>
      <c r="L85" s="389"/>
      <c r="M85" s="389"/>
      <c r="N85" s="389"/>
      <c r="O85" s="99"/>
      <c r="P85" s="99"/>
      <c r="Q85" s="99"/>
      <c r="R85" s="99"/>
      <c r="S85" s="99"/>
      <c r="T85" s="99"/>
    </row>
    <row r="86" spans="2:20" ht="14.45" customHeight="1">
      <c r="B86" s="326"/>
      <c r="C86" s="69" t="str">
        <f>F40</f>
        <v>Образец5</v>
      </c>
      <c r="D86" s="69" t="str">
        <f t="shared" si="13"/>
        <v>-</v>
      </c>
      <c r="E86" s="174">
        <f>E85</f>
        <v>10</v>
      </c>
      <c r="F86" s="70" t="str">
        <f ca="1">IF(ISNUMBER(C86),IF(D86&gt;=$H$53,0,IF(H85,EXP((D86-$C$66)/$C$65)*E86,EXP((D86-$C$66)/$C$65)*E86-IF(H86=E178,0,N(OFFSET($G$77,H86*2-2,0))))),"-")</f>
        <v>-</v>
      </c>
      <c r="G86" s="328"/>
      <c r="H86" s="176">
        <v>0</v>
      </c>
      <c r="I86" s="99"/>
      <c r="J86" s="380" t="str">
        <f>H13</f>
        <v/>
      </c>
      <c r="K86" s="381"/>
      <c r="L86" s="381"/>
      <c r="M86" s="381"/>
      <c r="N86" s="382"/>
      <c r="O86" s="99"/>
      <c r="P86" s="99"/>
      <c r="Q86" s="99"/>
      <c r="R86" s="99"/>
      <c r="S86" s="99"/>
      <c r="T86" s="99"/>
    </row>
    <row r="87" spans="2:20" ht="14.45" customHeight="1">
      <c r="B87" s="325" t="str">
        <f>E28</f>
        <v>Образец6</v>
      </c>
      <c r="C87" s="69" t="str">
        <f>E41</f>
        <v>Образец6</v>
      </c>
      <c r="D87" s="69" t="str">
        <f t="shared" si="13"/>
        <v>-</v>
      </c>
      <c r="E87" s="175">
        <f t="shared" si="10"/>
        <v>10</v>
      </c>
      <c r="F87" s="70" t="str">
        <f ca="1">IF(ISNUMBER(C87),IF(D87&gt;=$H$53,0,IF(H87,EXP((D87-$C$66)/$C$65)*E87,EXP((D87-$C$66)/$C$65)*E87-IF(H88=E180,0,N(OFFSET($G$77,H88*2-2,0))))),"-")</f>
        <v>-</v>
      </c>
      <c r="G87" s="327" t="str">
        <f ca="1">IF(ISNUMBER(F87),ROUND((F87+F88)/2,1),"-")</f>
        <v>-</v>
      </c>
      <c r="H87" s="176" t="b">
        <v>0</v>
      </c>
      <c r="I87" s="99"/>
      <c r="J87" s="383"/>
      <c r="K87" s="384"/>
      <c r="L87" s="384"/>
      <c r="M87" s="384"/>
      <c r="N87" s="385"/>
      <c r="O87" s="99"/>
      <c r="P87" s="99"/>
      <c r="Q87" s="99"/>
      <c r="R87" s="99"/>
      <c r="S87" s="99"/>
      <c r="T87" s="99"/>
    </row>
    <row r="88" spans="2:20" ht="14.45" customHeight="1">
      <c r="B88" s="326"/>
      <c r="C88" s="69" t="str">
        <f>F41</f>
        <v>Образец6</v>
      </c>
      <c r="D88" s="69" t="str">
        <f t="shared" si="13"/>
        <v>-</v>
      </c>
      <c r="E88" s="174">
        <f>E87</f>
        <v>10</v>
      </c>
      <c r="F88" s="70" t="str">
        <f ca="1">IF(ISNUMBER(C88),IF(D88&gt;=$H$53,0,IF(H87,EXP((D88-$C$66)/$C$65)*E88,EXP((D88-$C$66)/$C$65)*E88-IF(H88=E180,0,N(OFFSET($G$77,H88*2-2,0))))),"-")</f>
        <v>-</v>
      </c>
      <c r="G88" s="328"/>
      <c r="H88" s="176">
        <v>0</v>
      </c>
      <c r="I88" s="99"/>
      <c r="J88" s="383"/>
      <c r="K88" s="384"/>
      <c r="L88" s="384"/>
      <c r="M88" s="384"/>
      <c r="N88" s="385"/>
      <c r="O88" s="99"/>
      <c r="P88" s="99"/>
      <c r="Q88" s="99"/>
      <c r="R88" s="99"/>
      <c r="S88" s="99"/>
      <c r="T88" s="99"/>
    </row>
    <row r="89" spans="2:20" ht="14.45" customHeight="1">
      <c r="B89" s="325" t="str">
        <f>E29</f>
        <v>Образец7</v>
      </c>
      <c r="C89" s="69" t="str">
        <f>E42</f>
        <v>Образец7</v>
      </c>
      <c r="D89" s="69" t="str">
        <f t="shared" si="13"/>
        <v>-</v>
      </c>
      <c r="E89" s="175">
        <f t="shared" si="10"/>
        <v>10</v>
      </c>
      <c r="F89" s="70" t="str">
        <f ca="1">IF(ISNUMBER(C89),IF(D89&gt;=$H$53,0,IF(H89,EXP((D89-$C$66)/$C$65)*E89,EXP((D89-$C$66)/$C$65)*E89-IF(H90=E182,0,N(OFFSET($G$77,H90*2-2,0))))),"-")</f>
        <v>-</v>
      </c>
      <c r="G89" s="327" t="str">
        <f ca="1">IF(ISNUMBER(F89),ROUND((F89+F90)/2,1),"-")</f>
        <v>-</v>
      </c>
      <c r="H89" s="176" t="b">
        <v>0</v>
      </c>
      <c r="I89" s="99"/>
      <c r="J89" s="383"/>
      <c r="K89" s="384"/>
      <c r="L89" s="384"/>
      <c r="M89" s="384"/>
      <c r="N89" s="385"/>
      <c r="O89" s="99"/>
      <c r="P89" s="99"/>
      <c r="Q89" s="99"/>
      <c r="R89" s="99"/>
      <c r="S89" s="99"/>
      <c r="T89" s="99"/>
    </row>
    <row r="90" spans="2:20" ht="14.45" customHeight="1">
      <c r="B90" s="326"/>
      <c r="C90" s="69" t="str">
        <f>F42</f>
        <v>Образец7</v>
      </c>
      <c r="D90" s="69" t="str">
        <f t="shared" si="13"/>
        <v>-</v>
      </c>
      <c r="E90" s="174">
        <f>E89</f>
        <v>10</v>
      </c>
      <c r="F90" s="70" t="str">
        <f ca="1">IF(ISNUMBER(C90),IF(D90&gt;=$H$53,0,IF(H89,EXP((D90-$C$66)/$C$65)*E90,EXP((D90-$C$66)/$C$65)*E90-IF(H90=E182,0,N(OFFSET($G$77,H90*2-2,0))))),"-")</f>
        <v>-</v>
      </c>
      <c r="G90" s="328"/>
      <c r="H90" s="176">
        <v>0</v>
      </c>
      <c r="I90" s="99"/>
      <c r="J90" s="383"/>
      <c r="K90" s="384"/>
      <c r="L90" s="384"/>
      <c r="M90" s="384"/>
      <c r="N90" s="385"/>
      <c r="O90" s="99"/>
      <c r="P90" s="99"/>
      <c r="Q90" s="99"/>
      <c r="R90" s="99"/>
      <c r="S90" s="99"/>
      <c r="T90" s="99"/>
    </row>
    <row r="91" spans="2:20" ht="14.45" customHeight="1">
      <c r="B91" s="325" t="str">
        <f>E30</f>
        <v>Образец8</v>
      </c>
      <c r="C91" s="69" t="str">
        <f>E43</f>
        <v>Образец8</v>
      </c>
      <c r="D91" s="69" t="str">
        <f t="shared" si="13"/>
        <v>-</v>
      </c>
      <c r="E91" s="175">
        <f t="shared" si="10"/>
        <v>10</v>
      </c>
      <c r="F91" s="70" t="str">
        <f ca="1">IF(ISNUMBER(C91),IF(D91&gt;=$H$53,0,IF(H91,EXP((D91-$C$66)/$C$65)*E91,EXP((D91-$C$66)/$C$65)*E91-IF(H92=E184,0,N(OFFSET($G$77,H92*2-2,0))))),"-")</f>
        <v>-</v>
      </c>
      <c r="G91" s="327" t="str">
        <f ca="1">IF(ISNUMBER(F91),ROUND((F91+F92)/2,1),"-")</f>
        <v>-</v>
      </c>
      <c r="H91" s="176" t="b">
        <v>0</v>
      </c>
      <c r="I91" s="161"/>
      <c r="J91" s="386"/>
      <c r="K91" s="387"/>
      <c r="L91" s="387"/>
      <c r="M91" s="387"/>
      <c r="N91" s="388"/>
      <c r="O91" s="99"/>
      <c r="P91" s="99"/>
      <c r="Q91" s="99"/>
      <c r="R91" s="99"/>
      <c r="S91" s="99"/>
      <c r="T91" s="99"/>
    </row>
    <row r="92" spans="2:20" ht="14.45" customHeight="1">
      <c r="B92" s="326"/>
      <c r="C92" s="69" t="str">
        <f>F43</f>
        <v>Образец8</v>
      </c>
      <c r="D92" s="69" t="str">
        <f t="shared" si="13"/>
        <v>-</v>
      </c>
      <c r="E92" s="174">
        <f>E91</f>
        <v>10</v>
      </c>
      <c r="F92" s="70" t="str">
        <f ca="1">IF(ISNUMBER(C92),IF(D92&gt;=$H$53,0,IF(H91,EXP((D92-$C$66)/$C$65)*E92,EXP((D92-$C$66)/$C$65)*E92-IF(H92=E184,0,N(OFFSET($G$77,H92*2-2,0))))),"-")</f>
        <v>-</v>
      </c>
      <c r="G92" s="328"/>
      <c r="H92" s="176">
        <v>0</v>
      </c>
      <c r="J92" s="99"/>
      <c r="K92" s="99"/>
      <c r="L92" s="99"/>
      <c r="M92" s="99"/>
      <c r="N92" s="99"/>
      <c r="O92" s="99"/>
      <c r="P92" s="99"/>
      <c r="Q92" s="99"/>
      <c r="R92" s="99"/>
      <c r="S92" s="99"/>
      <c r="T92" s="99"/>
    </row>
    <row r="93" spans="2:20" ht="14.45" customHeight="1">
      <c r="B93" s="325" t="str">
        <f>E31</f>
        <v>Образец9</v>
      </c>
      <c r="C93" s="69" t="str">
        <f>E44</f>
        <v>Образец9</v>
      </c>
      <c r="D93" s="69" t="str">
        <f t="shared" si="13"/>
        <v>-</v>
      </c>
      <c r="E93" s="175">
        <f t="shared" si="10"/>
        <v>10</v>
      </c>
      <c r="F93" s="70" t="str">
        <f ca="1">IF(ISNUMBER(C93),IF(D93&gt;=$H$53,0,IF(H93,EXP((D93-$C$66)/$C$65)*E93,EXP((D93-$C$66)/$C$65)*E93-IF(H94=E186,0,N(OFFSET($G$77,H94*2-2,0))))),"-")</f>
        <v>-</v>
      </c>
      <c r="G93" s="327" t="str">
        <f ca="1">IF(ISNUMBER(F93),ROUND((F93+F94)/2,1),"-")</f>
        <v>-</v>
      </c>
      <c r="H93" s="176" t="b">
        <v>0</v>
      </c>
      <c r="I93" s="161"/>
      <c r="J93" s="99"/>
      <c r="K93" s="99"/>
      <c r="L93" s="99"/>
      <c r="M93" s="99"/>
      <c r="N93" s="99"/>
      <c r="O93" s="99"/>
      <c r="P93" s="99"/>
      <c r="Q93" s="99"/>
      <c r="R93" s="99"/>
      <c r="S93" s="99"/>
      <c r="T93" s="99"/>
    </row>
    <row r="94" spans="2:20" ht="14.45" customHeight="1">
      <c r="B94" s="326"/>
      <c r="C94" s="69" t="str">
        <f>F44</f>
        <v>Образец9</v>
      </c>
      <c r="D94" s="69" t="str">
        <f t="shared" si="13"/>
        <v>-</v>
      </c>
      <c r="E94" s="174">
        <f>E93</f>
        <v>10</v>
      </c>
      <c r="F94" s="70" t="str">
        <f ca="1">IF(ISNUMBER(C94),IF(D94&gt;=$H$53,0,IF(H93,EXP((D94-$C$66)/$C$65)*E94,EXP((D94-$C$66)/$C$65)*E94-IF(H94=E186,0,N(OFFSET($G$77,H94*2-2,0))))),"-")</f>
        <v>-</v>
      </c>
      <c r="G94" s="328"/>
      <c r="H94" s="176">
        <v>0</v>
      </c>
      <c r="I94" s="161"/>
      <c r="J94" s="99"/>
      <c r="K94" s="99"/>
      <c r="L94" s="99"/>
      <c r="M94" s="99"/>
      <c r="N94" s="99"/>
      <c r="O94" s="99"/>
      <c r="P94" s="99"/>
      <c r="Q94" s="99"/>
      <c r="R94" s="99"/>
      <c r="S94" s="99"/>
      <c r="T94" s="99"/>
    </row>
    <row r="95" spans="2:20" ht="14.45" customHeight="1">
      <c r="B95" s="325" t="str">
        <f>E32</f>
        <v>Образец10</v>
      </c>
      <c r="C95" s="69" t="str">
        <f>E45</f>
        <v>Образец10</v>
      </c>
      <c r="D95" s="69" t="str">
        <f t="shared" si="13"/>
        <v>-</v>
      </c>
      <c r="E95" s="175">
        <f t="shared" si="10"/>
        <v>10</v>
      </c>
      <c r="F95" s="70" t="str">
        <f ca="1">IF(ISNUMBER(C95),IF(D95&gt;=$H$53,0,IF(H95,EXP((D95-$C$66)/$C$65)*E95,EXP((D95-$C$66)/$C$65)*E95-IF(H96=E188,0,N(OFFSET($G$77,H96*2-2,0))))),"-")</f>
        <v>-</v>
      </c>
      <c r="G95" s="327" t="str">
        <f ca="1">IF(ISNUMBER(F95),ROUND((F95+F96)/2,1),"-")</f>
        <v>-</v>
      </c>
      <c r="H95" s="176" t="b">
        <v>0</v>
      </c>
      <c r="I95" s="98"/>
      <c r="J95" s="99"/>
      <c r="K95" s="99"/>
      <c r="L95" s="99"/>
      <c r="M95" s="99"/>
      <c r="N95" s="99"/>
      <c r="O95" s="99"/>
      <c r="P95" s="99"/>
      <c r="Q95" s="99"/>
      <c r="R95" s="99"/>
      <c r="S95" s="99"/>
      <c r="T95" s="99"/>
    </row>
    <row r="96" spans="2:20" ht="14.45" customHeight="1">
      <c r="B96" s="326"/>
      <c r="C96" s="69" t="str">
        <f>F45</f>
        <v>Образец10</v>
      </c>
      <c r="D96" s="69" t="str">
        <f t="shared" si="13"/>
        <v>-</v>
      </c>
      <c r="E96" s="174">
        <f>E95</f>
        <v>10</v>
      </c>
      <c r="F96" s="70" t="str">
        <f ca="1">IF(ISNUMBER(C96),IF(D96&gt;=$H$53,0,IF(H95,EXP((D96-$C$66)/$C$65)*E96,EXP((D96-$C$66)/$C$65)*E96-IF(H96=E188,0,N(OFFSET($G$77,H96*2-2,0))))),"-")</f>
        <v>-</v>
      </c>
      <c r="G96" s="328"/>
      <c r="H96" s="176">
        <v>0</v>
      </c>
      <c r="I96" s="98"/>
      <c r="J96" s="99"/>
      <c r="K96" s="99"/>
      <c r="L96" s="99"/>
      <c r="M96" s="99"/>
      <c r="N96" s="99"/>
      <c r="O96" s="99"/>
      <c r="P96" s="99"/>
      <c r="Q96" s="99"/>
      <c r="R96" s="99"/>
      <c r="S96" s="99"/>
      <c r="T96" s="99"/>
    </row>
    <row r="97" spans="2:20" ht="14.45" customHeight="1">
      <c r="B97" s="325" t="str">
        <f>G25</f>
        <v>Образец11</v>
      </c>
      <c r="C97" s="69" t="str">
        <f>G38</f>
        <v>Образец11</v>
      </c>
      <c r="D97" s="69" t="str">
        <f t="shared" si="13"/>
        <v>-</v>
      </c>
      <c r="E97" s="175">
        <f t="shared" si="10"/>
        <v>10</v>
      </c>
      <c r="F97" s="70" t="str">
        <f ca="1">IF(ISNUMBER(C97),IF(D97&gt;=$H$53,0,IF(H97,EXP((D97-$C$66)/$C$65)*E97,EXP((D97-$C$66)/$C$65)*E97-IF(H98=E190,0,N(OFFSET($G$77,H98*2-2,0))))),"-")</f>
        <v>-</v>
      </c>
      <c r="G97" s="327" t="str">
        <f ca="1">IF(ISNUMBER(F97),ROUND((F97+F98)/2,1),"-")</f>
        <v>-</v>
      </c>
      <c r="H97" s="176" t="b">
        <v>0</v>
      </c>
      <c r="I97" s="99"/>
      <c r="J97" s="99"/>
      <c r="K97" s="99"/>
      <c r="L97" s="99"/>
      <c r="M97" s="99"/>
      <c r="N97" s="99"/>
      <c r="O97" s="99"/>
      <c r="P97" s="99"/>
      <c r="Q97" s="99"/>
      <c r="R97" s="99"/>
      <c r="S97" s="99"/>
      <c r="T97" s="99"/>
    </row>
    <row r="98" spans="2:20" ht="14.45" customHeight="1">
      <c r="B98" s="326"/>
      <c r="C98" s="69" t="str">
        <f>H38</f>
        <v>Образец11</v>
      </c>
      <c r="D98" s="69" t="str">
        <f t="shared" si="13"/>
        <v>-</v>
      </c>
      <c r="E98" s="174">
        <f>E97</f>
        <v>10</v>
      </c>
      <c r="F98" s="70" t="str">
        <f ca="1">IF(ISNUMBER(C98),IF(D98&gt;=$H$53,0,IF(H97,EXP((D98-$C$66)/$C$65)*E98,EXP((D98-$C$66)/$C$65)*E98-IF(H98=E190,0,N(OFFSET($G$77,H98*2-2,0))))),"-")</f>
        <v>-</v>
      </c>
      <c r="G98" s="328"/>
      <c r="H98" s="176">
        <v>0</v>
      </c>
      <c r="I98" s="99"/>
      <c r="J98" s="99"/>
      <c r="K98" s="99"/>
      <c r="L98" s="99"/>
      <c r="M98" s="99"/>
      <c r="N98" s="99"/>
      <c r="O98" s="99"/>
      <c r="P98" s="99"/>
      <c r="Q98" s="99"/>
      <c r="R98" s="99"/>
      <c r="S98" s="99"/>
      <c r="T98" s="99"/>
    </row>
    <row r="99" spans="2:20" ht="14.45" customHeight="1">
      <c r="B99" s="325" t="str">
        <f>G26</f>
        <v>Образец12</v>
      </c>
      <c r="C99" s="69" t="str">
        <f>G39</f>
        <v>Образец12</v>
      </c>
      <c r="D99" s="69" t="str">
        <f t="shared" si="13"/>
        <v>-</v>
      </c>
      <c r="E99" s="175">
        <f t="shared" si="10"/>
        <v>10</v>
      </c>
      <c r="F99" s="70" t="str">
        <f ca="1">IF(ISNUMBER(C99),IF(D99&gt;=$H$53,0,IF(H99,EXP((D99-$C$66)/$C$65)*E99,EXP((D99-$C$66)/$C$65)*E99-IF(H100=E192,0,N(OFFSET($G$77,H100*2-2,0))))),"-")</f>
        <v>-</v>
      </c>
      <c r="G99" s="327" t="str">
        <f ca="1">IF(ISNUMBER(F99),ROUND((F99+F100)/2,1),"-")</f>
        <v>-</v>
      </c>
      <c r="H99" s="176" t="b">
        <v>0</v>
      </c>
      <c r="I99" s="99"/>
      <c r="J99" s="99"/>
      <c r="K99" s="99"/>
      <c r="L99" s="99"/>
      <c r="M99" s="99"/>
      <c r="N99" s="99"/>
      <c r="O99" s="99"/>
      <c r="P99" s="99"/>
      <c r="Q99" s="99"/>
      <c r="R99" s="99"/>
      <c r="S99" s="99"/>
      <c r="T99" s="99"/>
    </row>
    <row r="100" spans="2:20" ht="14.45" customHeight="1">
      <c r="B100" s="326"/>
      <c r="C100" s="69" t="str">
        <f>H39</f>
        <v>Образец12</v>
      </c>
      <c r="D100" s="69" t="str">
        <f t="shared" si="13"/>
        <v>-</v>
      </c>
      <c r="E100" s="174">
        <f>E99</f>
        <v>10</v>
      </c>
      <c r="F100" s="70" t="str">
        <f ca="1">IF(ISNUMBER(C100),IF(D100&gt;=$H$53,0,IF(H99,EXP((D100-$C$66)/$C$65)*E100,EXP((D100-$C$66)/$C$65)*E100-IF(H100=E192,0,N(OFFSET($G$77,H100*2-2,0))))),"-")</f>
        <v>-</v>
      </c>
      <c r="G100" s="328"/>
      <c r="H100" s="176">
        <v>0</v>
      </c>
      <c r="I100" s="99"/>
      <c r="J100" s="99"/>
      <c r="K100" s="99"/>
      <c r="L100" s="99"/>
      <c r="M100" s="99"/>
      <c r="N100" s="99"/>
      <c r="O100" s="99"/>
      <c r="P100" s="99"/>
      <c r="Q100" s="99"/>
      <c r="R100" s="99"/>
      <c r="S100" s="99"/>
      <c r="T100" s="99"/>
    </row>
    <row r="101" spans="2:20" ht="14.45" customHeight="1">
      <c r="B101" s="325" t="str">
        <f>G27</f>
        <v>Образец13</v>
      </c>
      <c r="C101" s="69" t="str">
        <f>G40</f>
        <v>Образец13</v>
      </c>
      <c r="D101" s="69" t="str">
        <f t="shared" si="13"/>
        <v>-</v>
      </c>
      <c r="E101" s="175">
        <f t="shared" si="10"/>
        <v>10</v>
      </c>
      <c r="F101" s="70" t="str">
        <f ca="1">IF(ISNUMBER(C101),IF(D101&gt;=$H$53,0,IF(H101,EXP((D101-$C$66)/$C$65)*E101,EXP((D101-$C$66)/$C$65)*E101-IF(H102=E194,0,N(OFFSET($G$77,H102*2-2,0))))),"-")</f>
        <v>-</v>
      </c>
      <c r="G101" s="327" t="str">
        <f ca="1">IF(ISNUMBER(F101),ROUND((F101+F102)/2,1),"-")</f>
        <v>-</v>
      </c>
      <c r="H101" s="176" t="b">
        <v>0</v>
      </c>
      <c r="I101" s="99"/>
      <c r="J101" s="99"/>
      <c r="K101" s="99"/>
      <c r="L101" s="99"/>
      <c r="M101" s="99"/>
      <c r="N101" s="99"/>
      <c r="O101" s="99"/>
      <c r="P101" s="99"/>
      <c r="Q101" s="99"/>
      <c r="R101" s="99"/>
      <c r="S101" s="99"/>
      <c r="T101" s="99"/>
    </row>
    <row r="102" spans="2:20" ht="14.45" customHeight="1">
      <c r="B102" s="326"/>
      <c r="C102" s="69" t="str">
        <f>H40</f>
        <v>Образец13</v>
      </c>
      <c r="D102" s="69" t="str">
        <f t="shared" si="13"/>
        <v>-</v>
      </c>
      <c r="E102" s="174">
        <f>E101</f>
        <v>10</v>
      </c>
      <c r="F102" s="70" t="str">
        <f ca="1">IF(ISNUMBER(C102),IF(D102&gt;=$H$53,0,IF(H101,EXP((D102-$C$66)/$C$65)*E102,EXP((D102-$C$66)/$C$65)*E102-IF(H102=E194,0,N(OFFSET($G$77,H102*2-2,0))))),"-")</f>
        <v>-</v>
      </c>
      <c r="G102" s="328"/>
      <c r="H102" s="176">
        <v>0</v>
      </c>
      <c r="I102" s="98"/>
      <c r="J102" s="99"/>
      <c r="K102" s="99"/>
      <c r="L102" s="99"/>
      <c r="M102" s="99"/>
      <c r="N102" s="99"/>
      <c r="O102" s="99"/>
      <c r="P102" s="99"/>
      <c r="Q102" s="99"/>
      <c r="R102" s="99"/>
      <c r="S102" s="99"/>
      <c r="T102" s="99"/>
    </row>
    <row r="103" spans="2:20" ht="14.45" customHeight="1">
      <c r="B103" s="325" t="str">
        <f>G28</f>
        <v>Образец14</v>
      </c>
      <c r="C103" s="69" t="str">
        <f>G41</f>
        <v>Образец14</v>
      </c>
      <c r="D103" s="69" t="str">
        <f t="shared" si="13"/>
        <v>-</v>
      </c>
      <c r="E103" s="175">
        <f t="shared" si="10"/>
        <v>10</v>
      </c>
      <c r="F103" s="70" t="str">
        <f ca="1">IF(ISNUMBER(C103),IF(D103&gt;=$H$53,0,IF(H103,EXP((D103-$C$66)/$C$65)*E103,EXP((D103-$C$66)/$C$65)*E103-IF(H104=E196,0,N(OFFSET($G$77,H104*2-2,0))))),"-")</f>
        <v>-</v>
      </c>
      <c r="G103" s="327" t="str">
        <f ca="1">IF(ISNUMBER(F103),ROUND((F103+F104)/2,1),"-")</f>
        <v>-</v>
      </c>
      <c r="H103" s="176" t="b">
        <v>0</v>
      </c>
      <c r="I103" s="98"/>
      <c r="J103" s="99"/>
      <c r="K103" s="99"/>
      <c r="L103" s="99"/>
      <c r="M103" s="99"/>
      <c r="N103" s="99"/>
      <c r="O103" s="99"/>
      <c r="P103" s="99"/>
      <c r="Q103" s="99"/>
      <c r="R103" s="99"/>
      <c r="S103" s="99"/>
      <c r="T103" s="99"/>
    </row>
    <row r="104" spans="2:20" ht="14.45" customHeight="1">
      <c r="B104" s="326"/>
      <c r="C104" s="69" t="str">
        <f>H41</f>
        <v>Образец14</v>
      </c>
      <c r="D104" s="69" t="str">
        <f t="shared" si="13"/>
        <v>-</v>
      </c>
      <c r="E104" s="174">
        <f>E103</f>
        <v>10</v>
      </c>
      <c r="F104" s="70" t="str">
        <f ca="1">IF(ISNUMBER(C104),IF(D104&gt;=$H$53,0,IF(H103,EXP((D104-$C$66)/$C$65)*E104,EXP((D104-$C$66)/$C$65)*E104-IF(H104=E196,0,N(OFFSET($G$77,H104*2-2,0))))),"-")</f>
        <v>-</v>
      </c>
      <c r="G104" s="328"/>
      <c r="H104" s="176">
        <v>0</v>
      </c>
      <c r="I104" s="98"/>
      <c r="J104" s="99"/>
      <c r="K104" s="99"/>
      <c r="L104" s="99"/>
      <c r="M104" s="99"/>
      <c r="N104" s="99"/>
      <c r="O104" s="99"/>
      <c r="P104" s="99"/>
      <c r="Q104" s="99"/>
      <c r="R104" s="99"/>
      <c r="S104" s="99"/>
      <c r="T104" s="99"/>
    </row>
    <row r="105" spans="2:20" ht="14.45" customHeight="1">
      <c r="B105" s="325" t="str">
        <f>G29</f>
        <v>Образец15</v>
      </c>
      <c r="C105" s="69" t="str">
        <f>G42</f>
        <v>Образец15</v>
      </c>
      <c r="D105" s="69" t="str">
        <f t="shared" si="13"/>
        <v>-</v>
      </c>
      <c r="E105" s="175">
        <f t="shared" si="10"/>
        <v>10</v>
      </c>
      <c r="F105" s="70" t="str">
        <f ca="1">IF(ISNUMBER(C105),IF(D105&gt;=$H$53,0,IF(H105,EXP((D105-$C$66)/$C$65)*E105,EXP((D105-$C$66)/$C$65)*E105-IF(H106=E198,0,N(OFFSET($G$77,H106*2-2,0))))),"-")</f>
        <v>-</v>
      </c>
      <c r="G105" s="327" t="str">
        <f ca="1">IF(ISNUMBER(F105),ROUND((F105+F106)/2,1),"-")</f>
        <v>-</v>
      </c>
      <c r="H105" s="176" t="b">
        <v>0</v>
      </c>
      <c r="I105" s="98"/>
      <c r="J105" s="99"/>
      <c r="K105" s="99"/>
      <c r="L105" s="99"/>
      <c r="M105" s="99"/>
      <c r="N105" s="99"/>
      <c r="O105" s="99"/>
      <c r="P105" s="99"/>
      <c r="Q105" s="99"/>
      <c r="R105" s="99"/>
      <c r="S105" s="99"/>
      <c r="T105" s="99"/>
    </row>
    <row r="106" spans="2:20" ht="14.45" customHeight="1">
      <c r="B106" s="326"/>
      <c r="C106" s="69" t="str">
        <f>H42</f>
        <v>Образец15</v>
      </c>
      <c r="D106" s="69" t="str">
        <f t="shared" si="13"/>
        <v>-</v>
      </c>
      <c r="E106" s="174">
        <f>E105</f>
        <v>10</v>
      </c>
      <c r="F106" s="70" t="str">
        <f ca="1">IF(ISNUMBER(C106),IF(D106&gt;=$H$53,0,IF(H105,EXP((D106-$C$66)/$C$65)*E106,EXP((D106-$C$66)/$C$65)*E106-IF(H106=E198,0,N(OFFSET($G$77,H106*2-2,0))))),"-")</f>
        <v>-</v>
      </c>
      <c r="G106" s="328"/>
      <c r="H106" s="176">
        <v>0</v>
      </c>
      <c r="I106" s="98"/>
      <c r="J106" s="99"/>
      <c r="K106" s="99"/>
      <c r="L106" s="99"/>
      <c r="M106" s="99"/>
      <c r="N106" s="99"/>
      <c r="O106" s="99"/>
      <c r="P106" s="99"/>
      <c r="Q106" s="99"/>
      <c r="R106" s="99"/>
      <c r="S106" s="99"/>
      <c r="T106" s="99"/>
    </row>
    <row r="107" spans="2:20" ht="14.45" customHeight="1">
      <c r="B107" s="325" t="str">
        <f>G30</f>
        <v>Образец16</v>
      </c>
      <c r="C107" s="69" t="str">
        <f>G43</f>
        <v>Образец16</v>
      </c>
      <c r="D107" s="69" t="str">
        <f t="shared" si="13"/>
        <v>-</v>
      </c>
      <c r="E107" s="175">
        <f t="shared" si="10"/>
        <v>10</v>
      </c>
      <c r="F107" s="70" t="str">
        <f ca="1">IF(ISNUMBER(C107),IF(D107&gt;=$H$53,0,IF(H107,EXP((D107-$C$66)/$C$65)*E107,EXP((D107-$C$66)/$C$65)*E107-IF(H108=E200,0,N(OFFSET($G$77,H108*2-2,0))))),"-")</f>
        <v>-</v>
      </c>
      <c r="G107" s="327" t="str">
        <f ca="1">IF(ISNUMBER(F107),ROUND((F107+F108)/2,1),"-")</f>
        <v>-</v>
      </c>
      <c r="H107" s="176" t="b">
        <v>0</v>
      </c>
      <c r="I107" s="98"/>
      <c r="J107" s="99"/>
      <c r="K107" s="99"/>
      <c r="L107" s="99"/>
      <c r="M107" s="99"/>
      <c r="N107" s="99"/>
      <c r="O107" s="99"/>
      <c r="P107" s="99"/>
      <c r="Q107" s="99"/>
      <c r="R107" s="99"/>
      <c r="S107" s="99"/>
      <c r="T107" s="99"/>
    </row>
    <row r="108" spans="2:20" ht="14.45" customHeight="1">
      <c r="B108" s="326"/>
      <c r="C108" s="69" t="str">
        <f>H43</f>
        <v>Образец16</v>
      </c>
      <c r="D108" s="69" t="str">
        <f t="shared" si="13"/>
        <v>-</v>
      </c>
      <c r="E108" s="174">
        <f>E107</f>
        <v>10</v>
      </c>
      <c r="F108" s="70" t="str">
        <f ca="1">IF(ISNUMBER(C108),IF(D108&gt;=$H$53,0,IF(H107,EXP((D108-$C$66)/$C$65)*E108,EXP((D108-$C$66)/$C$65)*E108-IF(H108=E200,0,N(OFFSET($G$77,H108*2-2,0))))),"-")</f>
        <v>-</v>
      </c>
      <c r="G108" s="328"/>
      <c r="H108" s="176">
        <v>0</v>
      </c>
      <c r="I108" s="98"/>
      <c r="J108" s="99"/>
      <c r="K108" s="99"/>
      <c r="L108" s="99"/>
      <c r="M108" s="99"/>
      <c r="N108" s="99"/>
      <c r="O108" s="99"/>
      <c r="P108" s="99"/>
      <c r="Q108" s="99"/>
      <c r="R108" s="99"/>
      <c r="S108" s="99"/>
      <c r="T108" s="99"/>
    </row>
    <row r="109" spans="2:20" ht="14.45" customHeight="1">
      <c r="B109" s="325" t="str">
        <f>G31</f>
        <v>Образец17</v>
      </c>
      <c r="C109" s="69" t="str">
        <f>G44</f>
        <v>Образец17</v>
      </c>
      <c r="D109" s="69" t="str">
        <f t="shared" si="13"/>
        <v>-</v>
      </c>
      <c r="E109" s="175">
        <f t="shared" si="10"/>
        <v>10</v>
      </c>
      <c r="F109" s="70" t="str">
        <f ca="1">IF(ISNUMBER(C109),IF(D109&gt;=$H$53,0,IF(H109,EXP((D109-$C$66)/$C$65)*E109,EXP((D109-$C$66)/$C$65)*E109-IF(H110=E202,0,N(OFFSET($G$77,H110*2-2,0))))),"-")</f>
        <v>-</v>
      </c>
      <c r="G109" s="327" t="str">
        <f ca="1">IF(ISNUMBER(F109),ROUND((F109+F110)/2,1),"-")</f>
        <v>-</v>
      </c>
      <c r="H109" s="176" t="b">
        <v>0</v>
      </c>
      <c r="I109" s="98"/>
      <c r="J109" s="99"/>
      <c r="K109" s="99"/>
      <c r="L109" s="99"/>
      <c r="M109" s="99"/>
      <c r="N109" s="99"/>
      <c r="O109" s="99"/>
      <c r="P109" s="99"/>
      <c r="Q109" s="99"/>
      <c r="R109" s="99"/>
      <c r="S109" s="99"/>
      <c r="T109" s="99"/>
    </row>
    <row r="110" spans="2:20" ht="14.45" customHeight="1">
      <c r="B110" s="326"/>
      <c r="C110" s="69" t="str">
        <f>H44</f>
        <v>Образец17</v>
      </c>
      <c r="D110" s="69" t="str">
        <f t="shared" si="13"/>
        <v>-</v>
      </c>
      <c r="E110" s="174">
        <f>E109</f>
        <v>10</v>
      </c>
      <c r="F110" s="70" t="str">
        <f ca="1">IF(ISNUMBER(C110),IF(D110&gt;=$H$53,0,IF(H109,EXP((D110-$C$66)/$C$65)*E110,EXP((D110-$C$66)/$C$65)*E110-IF(H110=E202,0,N(OFFSET($G$77,H110*2-2,0))))),"-")</f>
        <v>-</v>
      </c>
      <c r="G110" s="328"/>
      <c r="H110" s="176">
        <v>0</v>
      </c>
      <c r="I110" s="98"/>
      <c r="J110" s="99"/>
      <c r="K110" s="99"/>
      <c r="L110" s="99"/>
      <c r="M110" s="99"/>
      <c r="N110" s="99"/>
      <c r="O110" s="99"/>
      <c r="P110" s="99"/>
      <c r="Q110" s="99"/>
      <c r="R110" s="99"/>
      <c r="S110" s="99"/>
      <c r="T110" s="99"/>
    </row>
    <row r="111" spans="2:20" ht="14.45" customHeight="1">
      <c r="B111" s="325" t="str">
        <f>G32</f>
        <v>Образец18</v>
      </c>
      <c r="C111" s="69" t="str">
        <f>G45</f>
        <v>Образец18</v>
      </c>
      <c r="D111" s="69" t="str">
        <f t="shared" si="13"/>
        <v>-</v>
      </c>
      <c r="E111" s="175">
        <f t="shared" si="10"/>
        <v>10</v>
      </c>
      <c r="F111" s="70" t="str">
        <f ca="1">IF(ISNUMBER(C111),IF(D111&gt;=$H$53,0,IF(H111,EXP((D111-$C$66)/$C$65)*E111,EXP((D111-$C$66)/$C$65)*E111-IF(H112=E204,0,N(OFFSET($G$77,H112*2-2,0))))),"-")</f>
        <v>-</v>
      </c>
      <c r="G111" s="327" t="str">
        <f ca="1">IF(ISNUMBER(F111),ROUND((F111+F112)/2,1),"-")</f>
        <v>-</v>
      </c>
      <c r="H111" s="176" t="b">
        <v>0</v>
      </c>
      <c r="I111" s="98"/>
      <c r="J111" s="99"/>
      <c r="K111" s="99"/>
      <c r="L111" s="99"/>
      <c r="M111" s="99"/>
      <c r="N111" s="99"/>
      <c r="O111" s="99"/>
      <c r="P111" s="99"/>
      <c r="Q111" s="99"/>
      <c r="R111" s="99"/>
      <c r="S111" s="99"/>
      <c r="T111" s="99"/>
    </row>
    <row r="112" spans="2:20" ht="14.45" customHeight="1">
      <c r="B112" s="326"/>
      <c r="C112" s="69" t="str">
        <f>H45</f>
        <v>Образец18</v>
      </c>
      <c r="D112" s="69" t="str">
        <f t="shared" si="13"/>
        <v>-</v>
      </c>
      <c r="E112" s="174">
        <f>E111</f>
        <v>10</v>
      </c>
      <c r="F112" s="70" t="str">
        <f ca="1">IF(ISNUMBER(C112),IF(D112&gt;=$H$53,0,IF(H111,EXP((D112-$C$66)/$C$65)*E112,EXP((D112-$C$66)/$C$65)*E112-IF(H112=E204,0,N(OFFSET($G$77,H112*2-2,0))))),"-")</f>
        <v>-</v>
      </c>
      <c r="G112" s="328"/>
      <c r="H112" s="176">
        <v>0</v>
      </c>
      <c r="I112" s="98"/>
      <c r="J112" s="376" t="s">
        <v>205</v>
      </c>
      <c r="K112" s="376" t="s">
        <v>211</v>
      </c>
      <c r="L112" s="378" t="s">
        <v>191</v>
      </c>
      <c r="M112" s="376" t="s">
        <v>207</v>
      </c>
      <c r="N112" s="378" t="s">
        <v>32</v>
      </c>
      <c r="O112" s="99"/>
      <c r="P112" s="99"/>
      <c r="Q112" s="99"/>
      <c r="R112" s="99"/>
      <c r="S112" s="99"/>
      <c r="T112" s="99"/>
    </row>
    <row r="113" spans="2:20" ht="14.45" customHeight="1">
      <c r="B113" s="325" t="str">
        <f>I25</f>
        <v>Образец19</v>
      </c>
      <c r="C113" s="69" t="str">
        <f>I38</f>
        <v>Образец19</v>
      </c>
      <c r="D113" s="69" t="str">
        <f t="shared" si="13"/>
        <v>-</v>
      </c>
      <c r="E113" s="175">
        <f t="shared" si="10"/>
        <v>10</v>
      </c>
      <c r="F113" s="70" t="str">
        <f ca="1">IF(ISNUMBER(C113),IF(D113&gt;=$H$53,0,IF(H113,EXP((D113-$C$66)/$C$65)*E113,EXP((D113-$C$66)/$C$65)*E113-IF(H114=E206,0,N(OFFSET($G$77,H114*2-2,0))))),"-")</f>
        <v>-</v>
      </c>
      <c r="G113" s="327" t="str">
        <f ca="1">IF(ISNUMBER(F113),ROUND((F113+F114)/2,1),"-")</f>
        <v>-</v>
      </c>
      <c r="H113" s="176" t="b">
        <v>0</v>
      </c>
      <c r="I113" s="98"/>
      <c r="J113" s="377"/>
      <c r="K113" s="377"/>
      <c r="L113" s="379"/>
      <c r="M113" s="377"/>
      <c r="N113" s="379"/>
      <c r="O113" s="99"/>
      <c r="P113" s="99"/>
      <c r="Q113" s="99"/>
      <c r="R113" s="99"/>
      <c r="S113" s="99"/>
      <c r="T113" s="99"/>
    </row>
    <row r="114" spans="2:20" ht="14.45" customHeight="1">
      <c r="B114" s="326"/>
      <c r="C114" s="69" t="str">
        <f>J38</f>
        <v>Образец19</v>
      </c>
      <c r="D114" s="69" t="str">
        <f t="shared" si="13"/>
        <v>-</v>
      </c>
      <c r="E114" s="174">
        <f>E113</f>
        <v>10</v>
      </c>
      <c r="F114" s="70" t="str">
        <f ca="1">IF(ISNUMBER(C114),IF(D114&gt;=$H$53,0,IF(H113,EXP((D114-$C$66)/$C$65)*E114,EXP((D114-$C$66)/$C$65)*E114-IF(H114=E206,0,N(OFFSET($G$77,H114*2-2,0))))),"-")</f>
        <v>-</v>
      </c>
      <c r="G114" s="328"/>
      <c r="H114" s="176">
        <v>0</v>
      </c>
      <c r="I114" s="98"/>
      <c r="J114" s="72" t="s">
        <v>180</v>
      </c>
      <c r="K114" s="170">
        <f t="shared" ref="K114:K119" si="14">C52</f>
        <v>0</v>
      </c>
      <c r="L114" s="73">
        <f t="shared" ref="L114:N119" si="15">G52</f>
        <v>2.1684999999999999</v>
      </c>
      <c r="M114" s="73">
        <f t="shared" si="15"/>
        <v>1</v>
      </c>
      <c r="N114" s="173">
        <f t="shared" si="15"/>
        <v>2.9021214445747155E-2</v>
      </c>
      <c r="O114" s="99"/>
      <c r="P114" s="99"/>
      <c r="Q114" s="99"/>
      <c r="R114" s="99"/>
      <c r="S114" s="99"/>
      <c r="T114" s="99"/>
    </row>
    <row r="115" spans="2:20" ht="14.45" customHeight="1">
      <c r="B115" s="325" t="str">
        <f>I26</f>
        <v>Образец20</v>
      </c>
      <c r="C115" s="69" t="str">
        <f>I39</f>
        <v>Образец20</v>
      </c>
      <c r="D115" s="69" t="str">
        <f t="shared" si="13"/>
        <v>-</v>
      </c>
      <c r="E115" s="175">
        <f t="shared" si="10"/>
        <v>10</v>
      </c>
      <c r="F115" s="70" t="str">
        <f ca="1">IF(ISNUMBER(C115),IF(D115&gt;=$H$53,0,IF(H115,EXP((D115-$C$66)/$C$65)*E115,EXP((D115-$C$66)/$C$65)*E115-IF(H116=E208,0,N(OFFSET($G$77,H116*2-2,0))))),"-")</f>
        <v>-</v>
      </c>
      <c r="G115" s="327" t="str">
        <f ca="1">IF(ISNUMBER(F115),ROUND((F115+F116)/2,1),"-")</f>
        <v>-</v>
      </c>
      <c r="H115" s="176" t="b">
        <v>0</v>
      </c>
      <c r="I115" s="98"/>
      <c r="J115" s="72" t="s">
        <v>181</v>
      </c>
      <c r="K115" s="170">
        <f t="shared" si="14"/>
        <v>1.4999999999999999E-2</v>
      </c>
      <c r="L115" s="73">
        <f t="shared" si="15"/>
        <v>1.8370500000000001</v>
      </c>
      <c r="M115" s="73">
        <f t="shared" si="15"/>
        <v>0.8471524094996542</v>
      </c>
      <c r="N115" s="173">
        <f t="shared" si="15"/>
        <v>2.3056365473489694E-2</v>
      </c>
      <c r="O115" s="99"/>
      <c r="P115" s="99"/>
      <c r="Q115" s="99"/>
      <c r="R115" s="99"/>
      <c r="S115" s="99"/>
      <c r="T115" s="99"/>
    </row>
    <row r="116" spans="2:20" ht="14.45" customHeight="1">
      <c r="B116" s="326"/>
      <c r="C116" s="69" t="str">
        <f>J39</f>
        <v>Образец20</v>
      </c>
      <c r="D116" s="69" t="str">
        <f t="shared" si="13"/>
        <v>-</v>
      </c>
      <c r="E116" s="174">
        <f>E115</f>
        <v>10</v>
      </c>
      <c r="F116" s="70" t="str">
        <f ca="1">IF(ISNUMBER(C116),IF(D116&gt;=$H$53,0,IF(H115,EXP((D116-$C$66)/$C$65)*E116,EXP((D116-$C$66)/$C$65)*E116-IF(H116=E208,0,N(OFFSET($G$77,H116*2-2,0))))),"-")</f>
        <v>-</v>
      </c>
      <c r="G116" s="328"/>
      <c r="H116" s="176">
        <v>0</v>
      </c>
      <c r="I116" s="86"/>
      <c r="J116" s="72" t="s">
        <v>182</v>
      </c>
      <c r="K116" s="170">
        <f t="shared" si="14"/>
        <v>0.03</v>
      </c>
      <c r="L116" s="73">
        <f t="shared" si="15"/>
        <v>1.4820000000000002</v>
      </c>
      <c r="M116" s="73">
        <f t="shared" si="15"/>
        <v>0.68342172008300683</v>
      </c>
      <c r="N116" s="173">
        <f t="shared" si="15"/>
        <v>6.6798211448121942E-3</v>
      </c>
      <c r="Q116" s="99"/>
      <c r="R116" s="99"/>
      <c r="S116" s="99"/>
      <c r="T116" s="99"/>
    </row>
    <row r="117" spans="2:20" ht="14.45" customHeight="1">
      <c r="B117" s="325" t="str">
        <f>I27</f>
        <v>Образец21</v>
      </c>
      <c r="C117" s="69" t="str">
        <f>I40</f>
        <v>Образец21</v>
      </c>
      <c r="D117" s="69" t="str">
        <f t="shared" si="13"/>
        <v>-</v>
      </c>
      <c r="E117" s="175">
        <f t="shared" si="10"/>
        <v>10</v>
      </c>
      <c r="F117" s="70" t="str">
        <f ca="1">IF(ISNUMBER(C117),IF(D117&gt;=$H$53,0,IF(H117,EXP((D117-$C$66)/$C$65)*E117,EXP((D117-$C$66)/$C$65)*E117-IF(H118=E210,0,N(OFFSET($G$77,H118*2-2,0))))),"-")</f>
        <v>-</v>
      </c>
      <c r="G117" s="327" t="str">
        <f ca="1">IF(ISNUMBER(F117),ROUND((F117+F118)/2,1),"-")</f>
        <v>-</v>
      </c>
      <c r="H117" s="176" t="b">
        <v>0</v>
      </c>
      <c r="I117" s="86"/>
      <c r="J117" s="72" t="s">
        <v>183</v>
      </c>
      <c r="K117" s="170">
        <f t="shared" si="14"/>
        <v>0.15</v>
      </c>
      <c r="L117" s="73">
        <f t="shared" si="15"/>
        <v>1.075</v>
      </c>
      <c r="M117" s="73">
        <f t="shared" si="15"/>
        <v>0.49573437860272079</v>
      </c>
      <c r="N117" s="173">
        <f t="shared" si="15"/>
        <v>6.3146279994333615E-2</v>
      </c>
      <c r="Q117" s="99"/>
      <c r="R117" s="99"/>
      <c r="S117" s="99"/>
      <c r="T117" s="99"/>
    </row>
    <row r="118" spans="2:20" ht="14.45" customHeight="1">
      <c r="B118" s="326"/>
      <c r="C118" s="69" t="str">
        <f>J40</f>
        <v>Образец21</v>
      </c>
      <c r="D118" s="69" t="str">
        <f t="shared" si="13"/>
        <v>-</v>
      </c>
      <c r="E118" s="174">
        <f>E117</f>
        <v>10</v>
      </c>
      <c r="F118" s="70" t="str">
        <f ca="1">IF(ISNUMBER(C118),IF(D118&gt;=$H$53,0,IF(H117,EXP((D118-$C$66)/$C$65)*E118,EXP((D118-$C$66)/$C$65)*E118-IF(H118=E210,0,N(OFFSET($G$77,H118*2-2,0))))),"-")</f>
        <v>-</v>
      </c>
      <c r="G118" s="328"/>
      <c r="H118" s="176">
        <v>0</v>
      </c>
      <c r="I118" s="86"/>
      <c r="J118" s="72" t="s">
        <v>184</v>
      </c>
      <c r="K118" s="170">
        <f t="shared" si="14"/>
        <v>0.5</v>
      </c>
      <c r="L118" s="73">
        <f t="shared" si="15"/>
        <v>0.82750000000000001</v>
      </c>
      <c r="M118" s="73">
        <f t="shared" si="15"/>
        <v>0.38160018445930372</v>
      </c>
      <c r="N118" s="173">
        <f t="shared" si="15"/>
        <v>2.6489800866202916E-2</v>
      </c>
      <c r="Q118" s="99"/>
      <c r="R118" s="99"/>
      <c r="S118" s="99"/>
      <c r="T118" s="99"/>
    </row>
    <row r="119" spans="2:20" ht="14.45" customHeight="1">
      <c r="B119" s="325" t="str">
        <f>I28</f>
        <v>Образец22</v>
      </c>
      <c r="C119" s="69" t="str">
        <f>I41</f>
        <v>Образец22</v>
      </c>
      <c r="D119" s="69" t="str">
        <f t="shared" si="13"/>
        <v>-</v>
      </c>
      <c r="E119" s="175">
        <f t="shared" si="10"/>
        <v>10</v>
      </c>
      <c r="F119" s="70" t="str">
        <f ca="1">IF(ISNUMBER(C119),IF(D119&gt;=$H$53,0,IF(H119,EXP((D119-$C$66)/$C$65)*E119,EXP((D119-$C$66)/$C$65)*E119-IF(H120=E212,0,N(OFFSET($G$77,H120*2-2,0))))),"-")</f>
        <v>-</v>
      </c>
      <c r="G119" s="327" t="str">
        <f ca="1">IF(ISNUMBER(F119),ROUND((F119+F120)/2,1),"-")</f>
        <v>-</v>
      </c>
      <c r="H119" s="176" t="b">
        <v>0</v>
      </c>
      <c r="I119" s="86"/>
      <c r="J119" s="72" t="s">
        <v>185</v>
      </c>
      <c r="K119" s="170">
        <f t="shared" si="14"/>
        <v>1.5</v>
      </c>
      <c r="L119" s="73">
        <f t="shared" si="15"/>
        <v>0.42300000000000004</v>
      </c>
      <c r="M119" s="73">
        <f t="shared" si="15"/>
        <v>0.19506571362693109</v>
      </c>
      <c r="N119" s="173">
        <f t="shared" si="15"/>
        <v>6.6865889473905163E-2</v>
      </c>
      <c r="Q119" s="99"/>
      <c r="R119" s="99"/>
      <c r="S119" s="99"/>
      <c r="T119" s="99"/>
    </row>
    <row r="120" spans="2:20" ht="14.45" customHeight="1">
      <c r="B120" s="326"/>
      <c r="C120" s="69" t="str">
        <f>J41</f>
        <v>Образец22</v>
      </c>
      <c r="D120" s="69" t="str">
        <f t="shared" si="13"/>
        <v>-</v>
      </c>
      <c r="E120" s="174">
        <f>E119</f>
        <v>10</v>
      </c>
      <c r="F120" s="70" t="str">
        <f ca="1">IF(ISNUMBER(C120),IF(D120&gt;=$H$53,0,IF(H119,EXP((D120-$C$66)/$C$65)*E120,EXP((D120-$C$66)/$C$65)*E120-IF(H120=E212,0,N(OFFSET($G$77,H120*2-2,0))))),"-")</f>
        <v>-</v>
      </c>
      <c r="G120" s="328"/>
      <c r="H120" s="176">
        <v>0</v>
      </c>
      <c r="I120" s="86"/>
      <c r="Q120" s="99"/>
      <c r="R120" s="99"/>
      <c r="S120" s="99"/>
      <c r="T120" s="99"/>
    </row>
    <row r="121" spans="2:20" ht="14.45" customHeight="1">
      <c r="B121" s="325" t="str">
        <f>I29</f>
        <v>Образец23</v>
      </c>
      <c r="C121" s="69" t="str">
        <f>I42</f>
        <v>Образец23</v>
      </c>
      <c r="D121" s="69" t="str">
        <f t="shared" si="13"/>
        <v>-</v>
      </c>
      <c r="E121" s="175">
        <f t="shared" si="10"/>
        <v>10</v>
      </c>
      <c r="F121" s="70" t="str">
        <f ca="1">IF(ISNUMBER(C121),IF(D121&gt;=$H$53,0,IF(H121,EXP((D121-$C$66)/$C$65)*E121,EXP((D121-$C$66)/$C$65)*E121-IF(H122=E214,0,N(OFFSET($G$77,H122*2-2,0))))),"-")</f>
        <v>-</v>
      </c>
      <c r="G121" s="327" t="str">
        <f ca="1">IF(ISNUMBER(F121),ROUND((F121+F122)/2,1),"-")</f>
        <v>-</v>
      </c>
      <c r="H121" s="176" t="b">
        <v>0</v>
      </c>
      <c r="I121" s="86"/>
      <c r="Q121" s="99"/>
      <c r="R121" s="99"/>
      <c r="S121" s="99"/>
      <c r="T121" s="99"/>
    </row>
    <row r="122" spans="2:20" ht="14.45" customHeight="1">
      <c r="B122" s="326"/>
      <c r="C122" s="69" t="str">
        <f>J42</f>
        <v>Образец23</v>
      </c>
      <c r="D122" s="69" t="str">
        <f t="shared" si="13"/>
        <v>-</v>
      </c>
      <c r="E122" s="174">
        <f>E121</f>
        <v>10</v>
      </c>
      <c r="F122" s="70" t="str">
        <f ca="1">IF(ISNUMBER(C122),IF(D122&gt;=$H$53,0,IF(H121,EXP((D122-$C$66)/$C$65)*E122,EXP((D122-$C$66)/$C$65)*E122-IF(H122=E214,0,N(OFFSET($G$77,H122*2-2,0))))),"-")</f>
        <v>-</v>
      </c>
      <c r="G122" s="328"/>
      <c r="H122" s="176">
        <v>0</v>
      </c>
      <c r="I122" s="86"/>
      <c r="Q122" s="99"/>
      <c r="R122" s="99"/>
      <c r="S122" s="99"/>
      <c r="T122" s="99"/>
    </row>
    <row r="123" spans="2:20" ht="14.45" customHeight="1">
      <c r="B123" s="325" t="str">
        <f>I30</f>
        <v>Образец24</v>
      </c>
      <c r="C123" s="69" t="str">
        <f>I43</f>
        <v>Образец24</v>
      </c>
      <c r="D123" s="69" t="str">
        <f t="shared" si="13"/>
        <v>-</v>
      </c>
      <c r="E123" s="175">
        <f t="shared" si="10"/>
        <v>10</v>
      </c>
      <c r="F123" s="70" t="str">
        <f ca="1">IF(ISNUMBER(C123),IF(D123&gt;=$H$53,0,IF(H123,EXP((D123-$C$66)/$C$65)*E123,EXP((D123-$C$66)/$C$65)*E123-IF(H124=E216,0,N(OFFSET($G$77,H124*2-2,0))))),"-")</f>
        <v>-</v>
      </c>
      <c r="G123" s="327" t="str">
        <f ca="1">IF(ISNUMBER(F123),ROUND((F123+F124)/2,1),"-")</f>
        <v>-</v>
      </c>
      <c r="H123" s="176" t="b">
        <v>0</v>
      </c>
      <c r="I123" s="86"/>
      <c r="J123" s="98"/>
      <c r="K123" s="98"/>
      <c r="L123" s="98"/>
      <c r="Q123" s="99"/>
      <c r="R123" s="99"/>
      <c r="S123" s="99"/>
      <c r="T123" s="99"/>
    </row>
    <row r="124" spans="2:20" ht="14.45" customHeight="1">
      <c r="B124" s="326"/>
      <c r="C124" s="69" t="str">
        <f>J43</f>
        <v>Образец24</v>
      </c>
      <c r="D124" s="69" t="str">
        <f t="shared" si="13"/>
        <v>-</v>
      </c>
      <c r="E124" s="174">
        <f>E123</f>
        <v>10</v>
      </c>
      <c r="F124" s="70" t="str">
        <f ca="1">IF(ISNUMBER(C124),IF(D124&gt;=$H$53,0,IF(H123,EXP((D124-$C$66)/$C$65)*E124,EXP((D124-$C$66)/$C$65)*E124-IF(H124=E216,0,N(OFFSET($G$77,H124*2-2,0))))),"-")</f>
        <v>-</v>
      </c>
      <c r="G124" s="328"/>
      <c r="H124" s="176">
        <v>0</v>
      </c>
      <c r="I124" s="86"/>
      <c r="J124" s="98"/>
      <c r="K124" s="98"/>
      <c r="L124" s="98"/>
      <c r="Q124" s="99"/>
      <c r="R124" s="99"/>
      <c r="S124" s="99"/>
      <c r="T124" s="99"/>
    </row>
    <row r="125" spans="2:20" ht="14.45" customHeight="1">
      <c r="B125" s="325" t="str">
        <f>I31</f>
        <v>Образец25</v>
      </c>
      <c r="C125" s="69" t="str">
        <f>I44</f>
        <v>Образец25</v>
      </c>
      <c r="D125" s="69" t="str">
        <f t="shared" si="13"/>
        <v>-</v>
      </c>
      <c r="E125" s="175">
        <f t="shared" si="10"/>
        <v>10</v>
      </c>
      <c r="F125" s="70" t="str">
        <f ca="1">IF(ISNUMBER(C125),IF(D125&gt;=$H$53,0,IF(H125,EXP((D125-$C$66)/$C$65)*E125,EXP((D125-$C$66)/$C$65)*E125-IF(H126=E218,0,N(OFFSET($G$77,H126*2-2,0))))),"-")</f>
        <v>-</v>
      </c>
      <c r="G125" s="327" t="str">
        <f ca="1">IF(ISNUMBER(F125),ROUND((F125+F126)/2,1),"-")</f>
        <v>-</v>
      </c>
      <c r="H125" s="176" t="b">
        <v>0</v>
      </c>
      <c r="I125" s="86"/>
      <c r="J125" s="98"/>
      <c r="K125" s="98"/>
      <c r="L125" s="98"/>
      <c r="Q125" s="99"/>
      <c r="R125" s="99"/>
      <c r="S125" s="99"/>
      <c r="T125" s="99"/>
    </row>
    <row r="126" spans="2:20" ht="14.45" customHeight="1">
      <c r="B126" s="326"/>
      <c r="C126" s="69" t="str">
        <f>J44</f>
        <v>Образец25</v>
      </c>
      <c r="D126" s="69" t="str">
        <f t="shared" si="13"/>
        <v>-</v>
      </c>
      <c r="E126" s="174">
        <f>E125</f>
        <v>10</v>
      </c>
      <c r="F126" s="70" t="str">
        <f ca="1">IF(ISNUMBER(C126),IF(D126&gt;=$H$53,0,IF(H125,EXP((D126-$C$66)/$C$65)*E126,EXP((D126-$C$66)/$C$65)*E126-IF(H126=E218,0,N(OFFSET($G$77,H126*2-2,0))))),"-")</f>
        <v>-</v>
      </c>
      <c r="G126" s="328"/>
      <c r="H126" s="176">
        <v>0</v>
      </c>
      <c r="I126" s="86"/>
      <c r="J126" s="98"/>
      <c r="K126" s="98"/>
      <c r="L126" s="98"/>
      <c r="Q126" s="99"/>
      <c r="R126" s="99"/>
      <c r="S126" s="99"/>
      <c r="T126" s="99"/>
    </row>
    <row r="127" spans="2:20" ht="14.45" customHeight="1">
      <c r="B127" s="325" t="str">
        <f>I32</f>
        <v>Образец26</v>
      </c>
      <c r="C127" s="69" t="str">
        <f>I45</f>
        <v>Образец26</v>
      </c>
      <c r="D127" s="69" t="str">
        <f t="shared" si="13"/>
        <v>-</v>
      </c>
      <c r="E127" s="175">
        <f t="shared" si="10"/>
        <v>10</v>
      </c>
      <c r="F127" s="70" t="str">
        <f ca="1">IF(ISNUMBER(C127),IF(D127&gt;=$H$53,0,IF(H127,EXP((D127-$C$66)/$C$65)*E127,EXP((D127-$C$66)/$C$65)*E127-IF(H128=E220,0,N(OFFSET($G$77,H128*2-2,0))))),"-")</f>
        <v>-</v>
      </c>
      <c r="G127" s="327" t="str">
        <f ca="1">IF(ISNUMBER(F127),ROUND((F127+F128)/2,1),"-")</f>
        <v>-</v>
      </c>
      <c r="H127" s="176" t="b">
        <v>0</v>
      </c>
      <c r="I127" s="86"/>
      <c r="J127" s="98"/>
      <c r="K127" s="98"/>
      <c r="L127" s="98"/>
      <c r="Q127" s="99"/>
      <c r="R127" s="99"/>
      <c r="S127" s="99"/>
      <c r="T127" s="99"/>
    </row>
    <row r="128" spans="2:20" ht="14.45" customHeight="1">
      <c r="B128" s="326"/>
      <c r="C128" s="69" t="str">
        <f>J45</f>
        <v>Образец26</v>
      </c>
      <c r="D128" s="69" t="str">
        <f t="shared" si="13"/>
        <v>-</v>
      </c>
      <c r="E128" s="174">
        <f>E127</f>
        <v>10</v>
      </c>
      <c r="F128" s="70" t="str">
        <f ca="1">IF(ISNUMBER(C128),IF(D128&gt;=$H$53,0,IF(H127,EXP((D128-$C$66)/$C$65)*E128,EXP((D128-$C$66)/$C$65)*E128-IF(H128=E220,0,N(OFFSET($G$77,H128*2-2,0))))),"-")</f>
        <v>-</v>
      </c>
      <c r="G128" s="328"/>
      <c r="H128" s="176">
        <v>0</v>
      </c>
      <c r="I128" s="86"/>
      <c r="J128" s="98"/>
      <c r="K128" s="98"/>
      <c r="L128" s="98"/>
      <c r="Q128" s="99"/>
      <c r="R128" s="99"/>
      <c r="S128" s="99"/>
      <c r="T128" s="99"/>
    </row>
    <row r="129" spans="2:20" ht="14.45" customHeight="1">
      <c r="B129" s="325" t="str">
        <f>K25</f>
        <v>Образец27</v>
      </c>
      <c r="C129" s="69" t="str">
        <f>K38</f>
        <v>Образец27</v>
      </c>
      <c r="D129" s="69" t="str">
        <f t="shared" si="13"/>
        <v>-</v>
      </c>
      <c r="E129" s="175">
        <f t="shared" si="10"/>
        <v>10</v>
      </c>
      <c r="F129" s="70" t="str">
        <f ca="1">IF(ISNUMBER(C129),IF(D129&gt;=$H$53,0,IF(H129,EXP((D129-$C$66)/$C$65)*E129,EXP((D129-$C$66)/$C$65)*E129-IF(H130=E222,0,N(OFFSET($G$77,H130*2-2,0))))),"-")</f>
        <v>-</v>
      </c>
      <c r="G129" s="327" t="str">
        <f ca="1">IF(ISNUMBER(F129),ROUND((F129+F130)/2,1),"-")</f>
        <v>-</v>
      </c>
      <c r="H129" s="176" t="b">
        <v>0</v>
      </c>
      <c r="I129" s="86"/>
      <c r="Q129" s="99"/>
      <c r="R129" s="99"/>
      <c r="S129" s="99"/>
      <c r="T129" s="99"/>
    </row>
    <row r="130" spans="2:20" ht="14.45" customHeight="1">
      <c r="B130" s="326"/>
      <c r="C130" s="69" t="str">
        <f>L38</f>
        <v>Образец27</v>
      </c>
      <c r="D130" s="69" t="str">
        <f t="shared" si="13"/>
        <v>-</v>
      </c>
      <c r="E130" s="174">
        <f>E129</f>
        <v>10</v>
      </c>
      <c r="F130" s="70" t="str">
        <f ca="1">IF(ISNUMBER(C130),IF(D130&gt;=$H$53,0,IF(H129,EXP((D130-$C$66)/$C$65)*E130,EXP((D130-$C$66)/$C$65)*E130-IF(H130=E222,0,N(OFFSET($G$77,H130*2-2,0))))),"-")</f>
        <v>-</v>
      </c>
      <c r="G130" s="328"/>
      <c r="H130" s="176">
        <v>0</v>
      </c>
      <c r="I130" s="86"/>
      <c r="Q130" s="99"/>
      <c r="R130" s="99"/>
      <c r="S130" s="99"/>
      <c r="T130" s="99"/>
    </row>
    <row r="131" spans="2:20" ht="14.45" customHeight="1">
      <c r="B131" s="325" t="str">
        <f>K26</f>
        <v>Образец28</v>
      </c>
      <c r="C131" s="69" t="str">
        <f>K39</f>
        <v>Образец28</v>
      </c>
      <c r="D131" s="69" t="str">
        <f t="shared" si="13"/>
        <v>-</v>
      </c>
      <c r="E131" s="175">
        <f t="shared" si="10"/>
        <v>10</v>
      </c>
      <c r="F131" s="70" t="str">
        <f ca="1">IF(ISNUMBER(C131),IF(D131&gt;=$H$53,0,IF(H131,EXP((D131-$C$66)/$C$65)*E131,EXP((D131-$C$66)/$C$65)*E131-IF(H132=E224,0,N(OFFSET($G$77,H132*2-2,0))))),"-")</f>
        <v>-</v>
      </c>
      <c r="G131" s="327" t="str">
        <f ca="1">IF(ISNUMBER(F131),ROUND((F131+F132)/2,1),"-")</f>
        <v>-</v>
      </c>
      <c r="H131" s="176" t="b">
        <v>0</v>
      </c>
      <c r="I131" s="86"/>
      <c r="Q131" s="99"/>
      <c r="R131" s="99"/>
      <c r="S131" s="99"/>
      <c r="T131" s="99"/>
    </row>
    <row r="132" spans="2:20" ht="14.45" customHeight="1">
      <c r="B132" s="326"/>
      <c r="C132" s="69" t="str">
        <f>L39</f>
        <v>Образец28</v>
      </c>
      <c r="D132" s="69" t="str">
        <f t="shared" si="13"/>
        <v>-</v>
      </c>
      <c r="E132" s="174">
        <f>E131</f>
        <v>10</v>
      </c>
      <c r="F132" s="70" t="str">
        <f ca="1">IF(ISNUMBER(C132),IF(D132&gt;=$H$53,0,IF(H131,EXP((D132-$C$66)/$C$65)*E132,EXP((D132-$C$66)/$C$65)*E132-IF(H132=E224,0,N(OFFSET($G$77,H132*2-2,0))))),"-")</f>
        <v>-</v>
      </c>
      <c r="G132" s="328"/>
      <c r="H132" s="176">
        <v>0</v>
      </c>
      <c r="I132" s="86"/>
      <c r="Q132" s="99"/>
      <c r="R132" s="99"/>
      <c r="S132" s="99"/>
      <c r="T132" s="99"/>
    </row>
    <row r="133" spans="2:20" ht="14.45" customHeight="1">
      <c r="B133" s="325" t="str">
        <f>K27</f>
        <v>Образец29</v>
      </c>
      <c r="C133" s="69" t="str">
        <f>K40</f>
        <v>Образец29</v>
      </c>
      <c r="D133" s="69" t="str">
        <f t="shared" si="13"/>
        <v>-</v>
      </c>
      <c r="E133" s="175">
        <f t="shared" si="10"/>
        <v>10</v>
      </c>
      <c r="F133" s="70" t="str">
        <f ca="1">IF(ISNUMBER(C133),IF(D133&gt;=$H$53,0,IF(H133,EXP((D133-$C$66)/$C$65)*E133,EXP((D133-$C$66)/$C$65)*E133-IF(H134=E226,0,N(OFFSET($G$77,H134*2-2,0))))),"-")</f>
        <v>-</v>
      </c>
      <c r="G133" s="327" t="str">
        <f ca="1">IF(ISNUMBER(F133),ROUND((F133+F134)/2,1),"-")</f>
        <v>-</v>
      </c>
      <c r="H133" s="176" t="b">
        <v>0</v>
      </c>
      <c r="I133" s="86"/>
      <c r="Q133" s="99"/>
      <c r="R133" s="99"/>
      <c r="S133" s="99"/>
      <c r="T133" s="99"/>
    </row>
    <row r="134" spans="2:20" ht="14.45" customHeight="1">
      <c r="B134" s="326"/>
      <c r="C134" s="69" t="str">
        <f>L40</f>
        <v>Образец29</v>
      </c>
      <c r="D134" s="69" t="str">
        <f t="shared" si="13"/>
        <v>-</v>
      </c>
      <c r="E134" s="174">
        <f>E133</f>
        <v>10</v>
      </c>
      <c r="F134" s="70" t="str">
        <f ca="1">IF(ISNUMBER(C134),IF(D134&gt;=$H$53,0,IF(H133,EXP((D134-$C$66)/$C$65)*E134,EXP((D134-$C$66)/$C$65)*E134-IF(H134=E226,0,N(OFFSET($G$77,H134*2-2,0))))),"-")</f>
        <v>-</v>
      </c>
      <c r="G134" s="328"/>
      <c r="H134" s="176">
        <v>0</v>
      </c>
      <c r="I134" s="86"/>
      <c r="Q134" s="99"/>
      <c r="R134" s="99"/>
      <c r="S134" s="99"/>
      <c r="T134" s="99"/>
    </row>
    <row r="135" spans="2:20" ht="14.45" customHeight="1">
      <c r="B135" s="325" t="str">
        <f>K28</f>
        <v>Образец30</v>
      </c>
      <c r="C135" s="69" t="str">
        <f>K41</f>
        <v>Образец30</v>
      </c>
      <c r="D135" s="69" t="str">
        <f t="shared" si="13"/>
        <v>-</v>
      </c>
      <c r="E135" s="175">
        <f t="shared" si="10"/>
        <v>10</v>
      </c>
      <c r="F135" s="70" t="str">
        <f ca="1">IF(ISNUMBER(C135),IF(D135&gt;=$H$53,0,IF(H135,EXP((D135-$C$66)/$C$65)*E135,EXP((D135-$C$66)/$C$65)*E135-IF(H136=E228,0,N(OFFSET($G$77,H136*2-2,0))))),"-")</f>
        <v>-</v>
      </c>
      <c r="G135" s="327" t="str">
        <f ca="1">IF(ISNUMBER(F135),ROUND((F135+F136)/2,1),"-")</f>
        <v>-</v>
      </c>
      <c r="H135" s="176" t="b">
        <v>0</v>
      </c>
      <c r="I135" s="86"/>
      <c r="Q135" s="99"/>
      <c r="R135" s="99"/>
      <c r="S135" s="99"/>
      <c r="T135" s="99"/>
    </row>
    <row r="136" spans="2:20" ht="14.45" customHeight="1">
      <c r="B136" s="326"/>
      <c r="C136" s="69" t="str">
        <f>L41</f>
        <v>Образец30</v>
      </c>
      <c r="D136" s="69" t="str">
        <f t="shared" si="13"/>
        <v>-</v>
      </c>
      <c r="E136" s="174">
        <f>E135</f>
        <v>10</v>
      </c>
      <c r="F136" s="70" t="str">
        <f ca="1">IF(ISNUMBER(C136),IF(D136&gt;=$H$53,0,IF(H135,EXP((D136-$C$66)/$C$65)*E136,EXP((D136-$C$66)/$C$65)*E136-IF(H136=E228,0,N(OFFSET($G$77,H136*2-2,0))))),"-")</f>
        <v>-</v>
      </c>
      <c r="G136" s="328"/>
      <c r="H136" s="176">
        <v>0</v>
      </c>
      <c r="I136" s="86"/>
      <c r="Q136" s="99"/>
      <c r="R136" s="99"/>
      <c r="S136" s="99"/>
      <c r="T136" s="99"/>
    </row>
    <row r="137" spans="2:20" ht="14.45" customHeight="1">
      <c r="B137" s="325" t="str">
        <f>K29</f>
        <v>Образец31</v>
      </c>
      <c r="C137" s="69" t="str">
        <f>K42</f>
        <v>Образец31</v>
      </c>
      <c r="D137" s="69" t="str">
        <f t="shared" si="13"/>
        <v>-</v>
      </c>
      <c r="E137" s="175">
        <f t="shared" si="10"/>
        <v>10</v>
      </c>
      <c r="F137" s="70" t="str">
        <f ca="1">IF(ISNUMBER(C137),IF(D137&gt;=$H$53,0,IF(H137,EXP((D137-$C$66)/$C$65)*E137,EXP((D137-$C$66)/$C$65)*E137-IF(H138=E230,0,N(OFFSET($G$77,H138*2-2,0))))),"-")</f>
        <v>-</v>
      </c>
      <c r="G137" s="327" t="str">
        <f ca="1">IF(ISNUMBER(F137),ROUND((F137+F138)/2,1),"-")</f>
        <v>-</v>
      </c>
      <c r="H137" s="176" t="b">
        <v>0</v>
      </c>
      <c r="I137" s="162"/>
      <c r="J137" s="162"/>
      <c r="K137" s="163"/>
      <c r="L137" s="164"/>
      <c r="M137" s="86"/>
    </row>
    <row r="138" spans="2:20" ht="14.45" customHeight="1">
      <c r="B138" s="326"/>
      <c r="C138" s="69" t="str">
        <f>L42</f>
        <v>Образец31</v>
      </c>
      <c r="D138" s="69" t="str">
        <f t="shared" si="13"/>
        <v>-</v>
      </c>
      <c r="E138" s="174">
        <f>E137</f>
        <v>10</v>
      </c>
      <c r="F138" s="70" t="str">
        <f ca="1">IF(ISNUMBER(C138),IF(D138&gt;=$H$53,0,IF(H137,EXP((D138-$C$66)/$C$65)*E138,EXP((D138-$C$66)/$C$65)*E138-IF(H138=E230,0,N(OFFSET($G$77,H138*2-2,0))))),"-")</f>
        <v>-</v>
      </c>
      <c r="G138" s="328"/>
      <c r="H138" s="176">
        <v>0</v>
      </c>
      <c r="I138" s="162"/>
      <c r="J138" s="162"/>
      <c r="K138" s="163"/>
      <c r="L138" s="164"/>
      <c r="M138" s="86"/>
    </row>
    <row r="139" spans="2:20" ht="14.45" customHeight="1">
      <c r="B139" s="325" t="str">
        <f>K30</f>
        <v>Образец32</v>
      </c>
      <c r="C139" s="69" t="str">
        <f>K43</f>
        <v>Образец32</v>
      </c>
      <c r="D139" s="69" t="str">
        <f t="shared" si="13"/>
        <v>-</v>
      </c>
      <c r="E139" s="175">
        <f t="shared" si="10"/>
        <v>10</v>
      </c>
      <c r="F139" s="70" t="str">
        <f ca="1">IF(ISNUMBER(C139),IF(D139&gt;=$H$53,0,IF(H139,EXP((D139-$C$66)/$C$65)*E139,EXP((D139-$C$66)/$C$65)*E139-IF(H140=E232,0,N(OFFSET($G$77,H140*2-2,0))))),"-")</f>
        <v>-</v>
      </c>
      <c r="G139" s="327" t="str">
        <f ca="1">IF(ISNUMBER(F139),ROUND((F139+F140)/2,1),"-")</f>
        <v>-</v>
      </c>
      <c r="H139" s="176" t="b">
        <v>0</v>
      </c>
      <c r="I139" s="162"/>
      <c r="J139" s="162"/>
      <c r="K139" s="163"/>
      <c r="L139" s="164"/>
      <c r="M139" s="86"/>
    </row>
    <row r="140" spans="2:20" ht="14.45" customHeight="1">
      <c r="B140" s="326"/>
      <c r="C140" s="69" t="str">
        <f>L43</f>
        <v>Образец32</v>
      </c>
      <c r="D140" s="69" t="str">
        <f t="shared" si="13"/>
        <v>-</v>
      </c>
      <c r="E140" s="174">
        <f>E139</f>
        <v>10</v>
      </c>
      <c r="F140" s="70" t="str">
        <f ca="1">IF(ISNUMBER(C140),IF(D140&gt;=$H$53,0,IF(H139,EXP((D140-$C$66)/$C$65)*E140,EXP((D140-$C$66)/$C$65)*E140-IF(H140=E232,0,N(OFFSET($G$77,H140*2-2,0))))),"-")</f>
        <v>-</v>
      </c>
      <c r="G140" s="328"/>
      <c r="H140" s="176">
        <v>0</v>
      </c>
      <c r="I140" s="162"/>
      <c r="J140" s="162"/>
      <c r="K140" s="163"/>
      <c r="L140" s="164"/>
      <c r="M140" s="86"/>
    </row>
    <row r="141" spans="2:20" ht="14.45" customHeight="1">
      <c r="B141" s="325" t="str">
        <f>K31</f>
        <v>Образец33</v>
      </c>
      <c r="C141" s="69" t="str">
        <f>K44</f>
        <v>Образец33</v>
      </c>
      <c r="D141" s="69" t="str">
        <f t="shared" si="13"/>
        <v>-</v>
      </c>
      <c r="E141" s="175">
        <f t="shared" si="10"/>
        <v>10</v>
      </c>
      <c r="F141" s="70" t="str">
        <f ca="1">IF(ISNUMBER(C141),IF(D141&gt;=$H$53,0,IF(H141,EXP((D141-$C$66)/$C$65)*E141,EXP((D141-$C$66)/$C$65)*E141-IF(H142=E234,0,N(OFFSET($G$77,H142*2-2,0))))),"-")</f>
        <v>-</v>
      </c>
      <c r="G141" s="327" t="str">
        <f ca="1">IF(ISNUMBER(F141),ROUND((F141+F142)/2,1),"-")</f>
        <v>-</v>
      </c>
      <c r="H141" s="176" t="b">
        <v>0</v>
      </c>
      <c r="I141" s="98"/>
      <c r="J141" s="98"/>
      <c r="K141" s="98"/>
      <c r="L141" s="98"/>
      <c r="M141" s="86"/>
    </row>
    <row r="142" spans="2:20" ht="14.45" customHeight="1">
      <c r="B142" s="326"/>
      <c r="C142" s="69" t="str">
        <f>L44</f>
        <v>Образец33</v>
      </c>
      <c r="D142" s="69" t="str">
        <f t="shared" si="13"/>
        <v>-</v>
      </c>
      <c r="E142" s="174">
        <f>E141</f>
        <v>10</v>
      </c>
      <c r="F142" s="70" t="str">
        <f ca="1">IF(ISNUMBER(C142),IF(D142&gt;=$H$53,0,IF(H141,EXP((D142-$C$66)/$C$65)*E142,EXP((D142-$C$66)/$C$65)*E142-IF(H142=E234,0,N(OFFSET($G$77,H142*2-2,0))))),"-")</f>
        <v>-</v>
      </c>
      <c r="G142" s="328"/>
      <c r="H142" s="176">
        <v>0</v>
      </c>
      <c r="I142" s="98"/>
      <c r="J142" s="98"/>
      <c r="K142" s="98"/>
      <c r="L142" s="98"/>
      <c r="M142" s="86"/>
    </row>
    <row r="143" spans="2:20" ht="14.45" customHeight="1">
      <c r="B143" s="325" t="str">
        <f>K32</f>
        <v>Образец34</v>
      </c>
      <c r="C143" s="69" t="str">
        <f>K45</f>
        <v>Образец34</v>
      </c>
      <c r="D143" s="69" t="str">
        <f t="shared" si="13"/>
        <v>-</v>
      </c>
      <c r="E143" s="175">
        <f t="shared" si="10"/>
        <v>10</v>
      </c>
      <c r="F143" s="70" t="str">
        <f ca="1">IF(ISNUMBER(C143),IF(D143&gt;=$H$53,0,IF(H143,EXP((D143-$C$66)/$C$65)*E143,EXP((D143-$C$66)/$C$65)*E143-IF(H144=E236,0,N(OFFSET($G$77,H144*2-2,0))))),"-")</f>
        <v>-</v>
      </c>
      <c r="G143" s="327" t="str">
        <f ca="1">IF(ISNUMBER(F143),ROUND((F143+F144)/2,1),"-")</f>
        <v>-</v>
      </c>
      <c r="H143" s="176" t="b">
        <v>0</v>
      </c>
      <c r="I143" s="98"/>
      <c r="J143" s="98"/>
      <c r="K143" s="98"/>
      <c r="L143" s="98"/>
      <c r="M143" s="86"/>
    </row>
    <row r="144" spans="2:20" ht="14.45" customHeight="1">
      <c r="B144" s="326"/>
      <c r="C144" s="69" t="str">
        <f>L45</f>
        <v>Образец34</v>
      </c>
      <c r="D144" s="69" t="str">
        <f t="shared" si="13"/>
        <v>-</v>
      </c>
      <c r="E144" s="174">
        <f>E143</f>
        <v>10</v>
      </c>
      <c r="F144" s="70" t="str">
        <f ca="1">IF(ISNUMBER(C144),IF(D144&gt;=$H$53,0,IF(H143,EXP((D144-$C$66)/$C$65)*E144,EXP((D144-$C$66)/$C$65)*E144-IF(H144=E236,0,N(OFFSET($G$77,H144*2-2,0))))),"-")</f>
        <v>-</v>
      </c>
      <c r="G144" s="328"/>
      <c r="H144" s="176">
        <v>0</v>
      </c>
      <c r="I144" s="98"/>
      <c r="J144" s="98"/>
      <c r="K144" s="98"/>
      <c r="L144" s="98"/>
      <c r="M144" s="86"/>
    </row>
    <row r="145" spans="2:14" ht="14.45" customHeight="1">
      <c r="B145" s="325" t="str">
        <f>M25</f>
        <v>Образец35</v>
      </c>
      <c r="C145" s="69" t="str">
        <f>M38</f>
        <v>Образец35</v>
      </c>
      <c r="D145" s="69" t="str">
        <f t="shared" si="13"/>
        <v>-</v>
      </c>
      <c r="E145" s="175">
        <f t="shared" si="10"/>
        <v>10</v>
      </c>
      <c r="F145" s="70" t="str">
        <f ca="1">IF(ISNUMBER(C145),IF(D145&gt;=$H$53,0,IF(H145,EXP((D145-$C$66)/$C$65)*E145,EXP((D145-$C$66)/$C$65)*E145-IF(H146=E238,0,N(OFFSET($G$77,H146*2-2,0))))),"-")</f>
        <v>-</v>
      </c>
      <c r="G145" s="327" t="str">
        <f t="shared" ref="G145:G159" ca="1" si="16">IF(ISNUMBER(F145),ROUND((F145+F146)/2,1),"-")</f>
        <v>-</v>
      </c>
      <c r="H145" s="176" t="b">
        <v>0</v>
      </c>
      <c r="I145" s="98"/>
      <c r="J145" s="98"/>
      <c r="K145" s="98"/>
      <c r="L145" s="98"/>
      <c r="M145" s="86"/>
    </row>
    <row r="146" spans="2:14" ht="14.45" customHeight="1">
      <c r="B146" s="326"/>
      <c r="C146" s="69" t="str">
        <f>N38</f>
        <v>Образец35</v>
      </c>
      <c r="D146" s="69" t="str">
        <f t="shared" si="13"/>
        <v>-</v>
      </c>
      <c r="E146" s="174">
        <f>E145</f>
        <v>10</v>
      </c>
      <c r="F146" s="70" t="str">
        <f ca="1">IF(ISNUMBER(C146),IF(D146&gt;=$H$53,0,IF(H145,EXP((D146-$C$66)/$C$65)*E146,EXP((D146-$C$66)/$C$65)*E146-IF(H146=E238,0,N(OFFSET($G$77,H146*2-2,0))))),"-")</f>
        <v>-</v>
      </c>
      <c r="G146" s="328"/>
      <c r="H146" s="176">
        <v>0</v>
      </c>
      <c r="I146" s="98"/>
      <c r="J146" s="98"/>
      <c r="K146" s="98"/>
      <c r="L146" s="98"/>
      <c r="M146" s="86"/>
    </row>
    <row r="147" spans="2:14" ht="14.45" customHeight="1">
      <c r="B147" s="325" t="str">
        <f>M26</f>
        <v>Образец36</v>
      </c>
      <c r="C147" s="69" t="str">
        <f>M39</f>
        <v>Образец36</v>
      </c>
      <c r="D147" s="69" t="str">
        <f t="shared" si="13"/>
        <v>-</v>
      </c>
      <c r="E147" s="175">
        <f t="shared" si="10"/>
        <v>10</v>
      </c>
      <c r="F147" s="70" t="str">
        <f ca="1">IF(ISNUMBER(C147),IF(D147&gt;=$H$53,0,IF(H147,EXP((D147-$C$66)/$C$65)*E147,EXP((D147-$C$66)/$C$65)*E147-IF(H148=E240,0,N(OFFSET($G$77,H148*2-2,0))))),"-")</f>
        <v>-</v>
      </c>
      <c r="G147" s="327" t="str">
        <f t="shared" ca="1" si="16"/>
        <v>-</v>
      </c>
      <c r="H147" s="176" t="b">
        <v>0</v>
      </c>
      <c r="I147" s="98"/>
      <c r="J147" s="98"/>
      <c r="K147" s="98"/>
      <c r="L147" s="98"/>
      <c r="M147" s="86"/>
    </row>
    <row r="148" spans="2:14" ht="14.45" customHeight="1">
      <c r="B148" s="326"/>
      <c r="C148" s="69" t="str">
        <f>N39</f>
        <v>Образец36</v>
      </c>
      <c r="D148" s="69" t="str">
        <f t="shared" si="13"/>
        <v>-</v>
      </c>
      <c r="E148" s="174">
        <f>E147</f>
        <v>10</v>
      </c>
      <c r="F148" s="70" t="str">
        <f ca="1">IF(ISNUMBER(C148),IF(D148&gt;=$H$53,0,IF(H147,EXP((D148-$C$66)/$C$65)*E148,EXP((D148-$C$66)/$C$65)*E148-IF(H148=E240,0,N(OFFSET($G$77,H148*2-2,0))))),"-")</f>
        <v>-</v>
      </c>
      <c r="G148" s="328"/>
      <c r="H148" s="176">
        <v>0</v>
      </c>
      <c r="I148" s="98"/>
      <c r="J148" s="98"/>
      <c r="K148" s="98"/>
      <c r="L148" s="98"/>
      <c r="M148" s="86"/>
    </row>
    <row r="149" spans="2:14" ht="14.45" customHeight="1">
      <c r="B149" s="325" t="str">
        <f>M27</f>
        <v>Образец37</v>
      </c>
      <c r="C149" s="69" t="str">
        <f>M40</f>
        <v>Образец37</v>
      </c>
      <c r="D149" s="69" t="str">
        <f t="shared" si="13"/>
        <v>-</v>
      </c>
      <c r="E149" s="175">
        <f t="shared" si="10"/>
        <v>10</v>
      </c>
      <c r="F149" s="70" t="str">
        <f ca="1">IF(ISNUMBER(C149),IF(D149&gt;=$H$53,0,IF(H149,EXP((D149-$C$66)/$C$65)*E149,EXP((D149-$C$66)/$C$65)*E149-IF(H150=E242,0,N(OFFSET($G$77,H150*2-2,0))))),"-")</f>
        <v>-</v>
      </c>
      <c r="G149" s="327" t="str">
        <f t="shared" ca="1" si="16"/>
        <v>-</v>
      </c>
      <c r="H149" s="176" t="b">
        <v>0</v>
      </c>
      <c r="I149" s="98"/>
      <c r="J149" s="98"/>
      <c r="K149" s="98"/>
      <c r="L149" s="98"/>
      <c r="M149" s="86"/>
    </row>
    <row r="150" spans="2:14" ht="14.45" customHeight="1">
      <c r="B150" s="326"/>
      <c r="C150" s="69" t="str">
        <f>N40</f>
        <v>Образец37</v>
      </c>
      <c r="D150" s="69" t="str">
        <f t="shared" si="13"/>
        <v>-</v>
      </c>
      <c r="E150" s="174">
        <f>E149</f>
        <v>10</v>
      </c>
      <c r="F150" s="70" t="str">
        <f ca="1">IF(ISNUMBER(C150),IF(D150&gt;=$H$53,0,IF(H149,EXP((D150-$C$66)/$C$65)*E150,EXP((D150-$C$66)/$C$65)*E150-IF(H150=E242,0,N(OFFSET($G$77,H150*2-2,0))))),"-")</f>
        <v>-</v>
      </c>
      <c r="G150" s="328"/>
      <c r="H150" s="176">
        <v>0</v>
      </c>
      <c r="I150" s="98"/>
      <c r="J150" s="98"/>
      <c r="K150" s="98"/>
      <c r="L150" s="98"/>
      <c r="M150" s="86"/>
    </row>
    <row r="151" spans="2:14" ht="14.45" customHeight="1">
      <c r="B151" s="325" t="str">
        <f>M28</f>
        <v>Образец38</v>
      </c>
      <c r="C151" s="69" t="str">
        <f>M41</f>
        <v>Образец38</v>
      </c>
      <c r="D151" s="69" t="str">
        <f t="shared" ref="D151:D160" si="17">IF(ISNUMBER(C151),C151/$G$52,"-")</f>
        <v>-</v>
      </c>
      <c r="E151" s="175">
        <f t="shared" si="10"/>
        <v>10</v>
      </c>
      <c r="F151" s="70" t="str">
        <f ca="1">IF(ISNUMBER(C151),IF(D151&gt;=$H$53,0,IF(H151,EXP((D151-$C$66)/$C$65)*E151,EXP((D151-$C$66)/$C$65)*E151-IF(H152=E244,0,N(OFFSET($G$77,H152*2-2,0))))),"-")</f>
        <v>-</v>
      </c>
      <c r="G151" s="327" t="str">
        <f t="shared" ca="1" si="16"/>
        <v>-</v>
      </c>
      <c r="H151" s="176" t="b">
        <v>0</v>
      </c>
      <c r="I151" s="98"/>
      <c r="J151" s="98"/>
      <c r="K151" s="98"/>
      <c r="L151" s="98"/>
      <c r="M151" s="86"/>
    </row>
    <row r="152" spans="2:14" ht="14.45" customHeight="1">
      <c r="B152" s="326"/>
      <c r="C152" s="69" t="str">
        <f>N41</f>
        <v>Образец38</v>
      </c>
      <c r="D152" s="69" t="str">
        <f t="shared" si="17"/>
        <v>-</v>
      </c>
      <c r="E152" s="174">
        <f>E151</f>
        <v>10</v>
      </c>
      <c r="F152" s="70" t="str">
        <f ca="1">IF(ISNUMBER(C152),IF(D152&gt;=$H$53,0,IF(H151,EXP((D152-$C$66)/$C$65)*E152,EXP((D152-$C$66)/$C$65)*E152-IF(H152=E244,0,N(OFFSET($G$77,H152*2-2,0))))),"-")</f>
        <v>-</v>
      </c>
      <c r="G152" s="328"/>
      <c r="H152" s="176">
        <v>0</v>
      </c>
      <c r="I152" s="98"/>
      <c r="J152" s="98"/>
      <c r="K152" s="98"/>
      <c r="L152" s="98"/>
      <c r="M152" s="86"/>
    </row>
    <row r="153" spans="2:14" ht="14.45" customHeight="1">
      <c r="B153" s="325" t="str">
        <f>M29</f>
        <v>Образец39</v>
      </c>
      <c r="C153" s="69" t="str">
        <f>M42</f>
        <v>Образец39</v>
      </c>
      <c r="D153" s="69" t="str">
        <f t="shared" si="17"/>
        <v>-</v>
      </c>
      <c r="E153" s="175">
        <f t="shared" si="10"/>
        <v>10</v>
      </c>
      <c r="F153" s="70" t="str">
        <f ca="1">IF(ISNUMBER(C153),IF(D153&gt;=$H$53,0,IF(H153,EXP((D153-$C$66)/$C$65)*E153,EXP((D153-$C$66)/$C$65)*E153-IF(H154=E246,0,N(OFFSET($G$77,H154*2-2,0))))),"-")</f>
        <v>-</v>
      </c>
      <c r="G153" s="327" t="str">
        <f t="shared" ca="1" si="16"/>
        <v>-</v>
      </c>
      <c r="H153" s="176" t="b">
        <v>0</v>
      </c>
      <c r="I153" s="165"/>
      <c r="J153" s="165"/>
      <c r="K153" s="165"/>
      <c r="L153" s="165"/>
      <c r="M153" s="99"/>
    </row>
    <row r="154" spans="2:14" ht="14.45" customHeight="1">
      <c r="B154" s="326"/>
      <c r="C154" s="69" t="str">
        <f>N42</f>
        <v>Образец39</v>
      </c>
      <c r="D154" s="69" t="str">
        <f t="shared" si="17"/>
        <v>-</v>
      </c>
      <c r="E154" s="174">
        <f>E153</f>
        <v>10</v>
      </c>
      <c r="F154" s="70" t="str">
        <f ca="1">IF(ISNUMBER(C154),IF(D154&gt;=$H$53,0,IF(H153,EXP((D154-$C$66)/$C$65)*E154,EXP((D154-$C$66)/$C$65)*E154-IF(H154=E246,0,N(OFFSET($G$77,H154*2-2,0))))),"-")</f>
        <v>-</v>
      </c>
      <c r="G154" s="328"/>
      <c r="H154" s="176">
        <v>0</v>
      </c>
      <c r="I154" s="165"/>
      <c r="J154" s="322" t="str">
        <f>B13</f>
        <v>Наименование набора:</v>
      </c>
      <c r="K154" s="322"/>
      <c r="L154" s="333" t="str">
        <f>D13</f>
        <v xml:space="preserve">1013-05BА ИФА антибиотик Хлорамфеникол </v>
      </c>
      <c r="M154" s="333"/>
      <c r="N154" s="333"/>
    </row>
    <row r="155" spans="2:14" ht="14.45" customHeight="1">
      <c r="B155" s="325" t="str">
        <f>M30</f>
        <v>Образец40</v>
      </c>
      <c r="C155" s="69" t="str">
        <f>M43</f>
        <v>Образец40</v>
      </c>
      <c r="D155" s="69" t="str">
        <f t="shared" si="17"/>
        <v>-</v>
      </c>
      <c r="E155" s="175">
        <f t="shared" si="10"/>
        <v>10</v>
      </c>
      <c r="F155" s="70" t="str">
        <f ca="1">IF(ISNUMBER(C155),IF(D155&gt;=$H$53,0,IF(H155,EXP((D155-$C$66)/$C$65)*E155,EXP((D155-$C$66)/$C$65)*E155-IF(H156=E248,0,N(OFFSET($G$77,H156*2-2,0))))),"-")</f>
        <v>-</v>
      </c>
      <c r="G155" s="327" t="str">
        <f t="shared" ca="1" si="16"/>
        <v>-</v>
      </c>
      <c r="H155" s="176" t="b">
        <v>0</v>
      </c>
      <c r="I155" s="165"/>
      <c r="J155" s="321" t="str">
        <f t="shared" ref="J155:J160" si="18">J78</f>
        <v>Номер лота набора #:</v>
      </c>
      <c r="K155" s="321"/>
      <c r="L155" s="332" t="str">
        <f t="shared" ref="L155:L160" si="19">L78</f>
        <v/>
      </c>
      <c r="M155" s="332"/>
      <c r="N155" s="332"/>
    </row>
    <row r="156" spans="2:14" ht="14.45" customHeight="1">
      <c r="B156" s="326"/>
      <c r="C156" s="69" t="str">
        <f>N43</f>
        <v>Образец40</v>
      </c>
      <c r="D156" s="69" t="str">
        <f t="shared" si="17"/>
        <v>-</v>
      </c>
      <c r="E156" s="174">
        <f>E155</f>
        <v>10</v>
      </c>
      <c r="F156" s="70" t="str">
        <f ca="1">IF(ISNUMBER(C156),IF(D156&gt;=$H$53,0,IF(H155,EXP((D156-$C$66)/$C$65)*E156,EXP((D156-$C$66)/$C$65)*E156-IF(H156=E248,0,N(OFFSET($G$77,H156*2-2,0))))),"-")</f>
        <v>-</v>
      </c>
      <c r="G156" s="328"/>
      <c r="H156" s="176">
        <v>0</v>
      </c>
      <c r="I156" s="165"/>
      <c r="J156" s="321" t="str">
        <f t="shared" si="18"/>
        <v>Тип образца:</v>
      </c>
      <c r="K156" s="321"/>
      <c r="L156" s="332" t="str">
        <f t="shared" si="19"/>
        <v/>
      </c>
      <c r="M156" s="332"/>
      <c r="N156" s="332"/>
    </row>
    <row r="157" spans="2:14" ht="14.45" customHeight="1">
      <c r="B157" s="325" t="str">
        <f>M31</f>
        <v>Образец41</v>
      </c>
      <c r="C157" s="69" t="str">
        <f>M44</f>
        <v>Образец41</v>
      </c>
      <c r="D157" s="69" t="str">
        <f t="shared" si="17"/>
        <v>-</v>
      </c>
      <c r="E157" s="175">
        <f t="shared" si="10"/>
        <v>10</v>
      </c>
      <c r="F157" s="70" t="str">
        <f ca="1">IF(ISNUMBER(C157),IF(D157&gt;=$H$53,0,IF(H157,EXP((D157-$C$66)/$C$65)*E157,EXP((D157-$C$66)/$C$65)*E157-IF(H158=E250,0,N(OFFSET($G$77,H158*2-2,0))))),"-")</f>
        <v>-</v>
      </c>
      <c r="G157" s="327" t="str">
        <f t="shared" ca="1" si="16"/>
        <v>-</v>
      </c>
      <c r="H157" s="176" t="b">
        <v>0</v>
      </c>
      <c r="I157" s="165"/>
      <c r="J157" s="323" t="str">
        <f t="shared" si="18"/>
        <v>Время начала анализа:</v>
      </c>
      <c r="K157" s="324"/>
      <c r="L157" s="329" t="str">
        <f t="shared" si="19"/>
        <v/>
      </c>
      <c r="M157" s="330"/>
      <c r="N157" s="331"/>
    </row>
    <row r="158" spans="2:14" ht="14.45" customHeight="1">
      <c r="B158" s="326"/>
      <c r="C158" s="69" t="str">
        <f>N44</f>
        <v>Образец41</v>
      </c>
      <c r="D158" s="69" t="str">
        <f t="shared" si="17"/>
        <v>-</v>
      </c>
      <c r="E158" s="174">
        <f>E157</f>
        <v>10</v>
      </c>
      <c r="F158" s="70" t="str">
        <f ca="1">IF(ISNUMBER(C158),IF(D158&gt;=$H$53,0,IF(H157,EXP((D158-$C$66)/$C$65)*E158,EXP((D158-$C$66)/$C$65)*E158-IF(H158=E250,0,N(OFFSET($G$77,H158*2-2,0))))),"-")</f>
        <v>-</v>
      </c>
      <c r="G158" s="328"/>
      <c r="H158" s="176">
        <v>0</v>
      </c>
      <c r="I158" s="165"/>
      <c r="J158" s="323" t="str">
        <f t="shared" si="18"/>
        <v>Время измерения:</v>
      </c>
      <c r="K158" s="324"/>
      <c r="L158" s="329" t="str">
        <f t="shared" si="19"/>
        <v/>
      </c>
      <c r="M158" s="330"/>
      <c r="N158" s="331"/>
    </row>
    <row r="159" spans="2:14" ht="14.45" customHeight="1">
      <c r="B159" s="325" t="str">
        <f>M32</f>
        <v>Образец42</v>
      </c>
      <c r="C159" s="69" t="str">
        <f>M45</f>
        <v>Образец42</v>
      </c>
      <c r="D159" s="69" t="str">
        <f t="shared" si="17"/>
        <v>-</v>
      </c>
      <c r="E159" s="175">
        <f t="shared" si="10"/>
        <v>10</v>
      </c>
      <c r="F159" s="70" t="str">
        <f ca="1">IF(ISNUMBER(C159),IF(D159&gt;=$H$53,0,IF(H159,EXP((D159-$C$66)/$C$65)*E159,EXP((D159-$C$66)/$C$65)*E159-IF(H160=E252,0,N(OFFSET($G$77,H160*2-2,0))))),"-")</f>
        <v>-</v>
      </c>
      <c r="G159" s="327" t="str">
        <f t="shared" ca="1" si="16"/>
        <v>-</v>
      </c>
      <c r="H159" s="176" t="b">
        <v>0</v>
      </c>
      <c r="I159" s="140"/>
      <c r="J159" s="323" t="str">
        <f t="shared" si="18"/>
        <v>Анализ выполнил:</v>
      </c>
      <c r="K159" s="324"/>
      <c r="L159" s="329" t="str">
        <f t="shared" si="19"/>
        <v/>
      </c>
      <c r="M159" s="330"/>
      <c r="N159" s="331"/>
    </row>
    <row r="160" spans="2:14" ht="14.45" customHeight="1">
      <c r="B160" s="326"/>
      <c r="C160" s="69" t="str">
        <f>N45</f>
        <v>Образец42</v>
      </c>
      <c r="D160" s="69" t="str">
        <f t="shared" si="17"/>
        <v>-</v>
      </c>
      <c r="E160" s="174">
        <f>E159</f>
        <v>10</v>
      </c>
      <c r="F160" s="70" t="str">
        <f ca="1">IF(ISNUMBER(C160),IF(D160&gt;=$H$53,0,IF(H159,EXP((D160-$C$66)/$C$65)*E160,EXP((D160-$C$66)/$C$65)*E160-IF(H160=E252,0,N(OFFSET($G$77,H160*2-2,0))))),"-")</f>
        <v>-</v>
      </c>
      <c r="G160" s="328"/>
      <c r="H160" s="176">
        <v>0</v>
      </c>
      <c r="I160" s="140"/>
      <c r="J160" s="323" t="str">
        <f t="shared" si="18"/>
        <v>Контроль качества провел:</v>
      </c>
      <c r="K160" s="324"/>
      <c r="L160" s="329" t="str">
        <f t="shared" si="19"/>
        <v/>
      </c>
      <c r="M160" s="330"/>
      <c r="N160" s="331"/>
    </row>
    <row r="161" spans="2:13" ht="14.45" customHeight="1">
      <c r="B161" s="140"/>
      <c r="C161" s="140"/>
      <c r="D161" s="140"/>
      <c r="E161" s="140"/>
      <c r="F161" s="140"/>
      <c r="G161" s="140"/>
      <c r="H161" s="140"/>
      <c r="I161" s="140"/>
      <c r="J161" s="140"/>
      <c r="K161" s="140"/>
      <c r="L161" s="140"/>
      <c r="M161" s="99"/>
    </row>
    <row r="162" spans="2:13" ht="14.45" customHeight="1">
      <c r="B162" s="140"/>
      <c r="C162" s="140"/>
      <c r="D162" s="140"/>
      <c r="E162" s="140"/>
      <c r="F162" s="140"/>
      <c r="G162" s="140"/>
      <c r="H162" s="140"/>
      <c r="I162" s="140"/>
      <c r="J162" s="140"/>
      <c r="K162" s="140"/>
      <c r="L162" s="140"/>
      <c r="M162" s="99"/>
    </row>
    <row r="163" spans="2:13" ht="14.45" customHeight="1">
      <c r="B163" s="140"/>
      <c r="C163" s="140"/>
      <c r="D163" s="140"/>
      <c r="E163" s="140"/>
      <c r="F163" s="140"/>
      <c r="G163" s="140"/>
      <c r="H163" s="140"/>
      <c r="I163" s="140"/>
      <c r="J163" s="140"/>
      <c r="K163" s="140"/>
      <c r="L163" s="140"/>
      <c r="M163" s="99"/>
    </row>
    <row r="164" spans="2:13">
      <c r="B164" s="140"/>
      <c r="C164" s="140"/>
      <c r="D164" s="140"/>
      <c r="E164" s="140"/>
      <c r="F164" s="140"/>
      <c r="G164" s="140"/>
      <c r="H164" s="140"/>
      <c r="I164" s="140"/>
      <c r="J164" s="140"/>
      <c r="K164" s="140"/>
      <c r="L164" s="140"/>
      <c r="M164" s="99"/>
    </row>
    <row r="165" spans="2:13">
      <c r="B165" s="140"/>
      <c r="C165" s="140"/>
      <c r="D165" s="140"/>
      <c r="E165" s="140"/>
      <c r="F165" s="140"/>
      <c r="G165" s="140"/>
      <c r="H165" s="140"/>
      <c r="I165" s="140"/>
      <c r="J165" s="140"/>
      <c r="K165" s="140"/>
      <c r="L165" s="140"/>
      <c r="M165" s="99"/>
    </row>
    <row r="166" spans="2:13">
      <c r="B166" s="140"/>
      <c r="C166" s="140"/>
      <c r="D166" s="140"/>
      <c r="E166" s="140"/>
      <c r="F166" s="140"/>
      <c r="G166" s="140"/>
      <c r="H166" s="140"/>
      <c r="I166" s="140"/>
      <c r="J166" s="140"/>
      <c r="K166" s="140"/>
      <c r="L166" s="140"/>
      <c r="M166" s="99"/>
    </row>
    <row r="167" spans="2:13">
      <c r="B167" s="140"/>
      <c r="C167" s="140"/>
      <c r="D167" s="140"/>
      <c r="E167" s="140"/>
      <c r="F167" s="140"/>
      <c r="G167" s="140"/>
      <c r="H167" s="140"/>
      <c r="I167" s="140"/>
      <c r="J167" s="140"/>
      <c r="K167" s="140"/>
      <c r="L167" s="140"/>
      <c r="M167" s="99"/>
    </row>
    <row r="168" spans="2:13">
      <c r="B168" s="140"/>
      <c r="C168" s="140"/>
      <c r="D168" s="140"/>
      <c r="E168" s="140"/>
      <c r="F168" s="140"/>
      <c r="G168" s="140"/>
      <c r="H168" s="140"/>
      <c r="I168" s="140"/>
      <c r="J168" s="140"/>
      <c r="K168" s="140"/>
      <c r="L168" s="140"/>
      <c r="M168" s="99"/>
    </row>
    <row r="169" spans="2:13" hidden="1">
      <c r="B169" s="168" t="s">
        <v>209</v>
      </c>
      <c r="C169" s="140"/>
      <c r="D169" s="140"/>
      <c r="E169" s="140"/>
      <c r="F169" s="140"/>
      <c r="G169" s="140"/>
      <c r="H169" s="140"/>
      <c r="I169" s="140"/>
      <c r="J169" s="140"/>
      <c r="K169" s="140"/>
      <c r="L169" s="140"/>
      <c r="M169" s="99"/>
    </row>
    <row r="170" spans="2:13" hidden="1">
      <c r="B170" s="167" t="s">
        <v>169</v>
      </c>
      <c r="C170" s="167">
        <v>0</v>
      </c>
      <c r="D170" s="167"/>
      <c r="E170" s="167">
        <v>1</v>
      </c>
      <c r="G170" s="140"/>
      <c r="H170" s="140"/>
      <c r="I170" s="140"/>
      <c r="J170" s="140"/>
      <c r="K170" s="140"/>
      <c r="L170" s="140"/>
      <c r="M170" s="99"/>
    </row>
    <row r="171" spans="2:13" hidden="1">
      <c r="B171" s="167" t="str">
        <f>B77</f>
        <v>Образец1</v>
      </c>
      <c r="C171" s="167">
        <v>1</v>
      </c>
      <c r="D171" s="167"/>
      <c r="E171" s="167"/>
      <c r="G171" s="140"/>
      <c r="H171" s="140"/>
      <c r="I171" s="140"/>
      <c r="J171" s="140"/>
      <c r="K171" s="140"/>
      <c r="L171" s="140"/>
      <c r="M171" s="99"/>
    </row>
    <row r="172" spans="2:13" hidden="1">
      <c r="B172" s="167" t="str">
        <f>B79</f>
        <v>Образец2</v>
      </c>
      <c r="C172" s="167">
        <v>2</v>
      </c>
      <c r="D172" s="167"/>
      <c r="E172" s="167">
        <v>2</v>
      </c>
      <c r="G172" s="140"/>
      <c r="H172" s="140"/>
      <c r="I172" s="140"/>
      <c r="J172" s="140"/>
      <c r="K172" s="140"/>
      <c r="L172" s="140"/>
      <c r="M172" s="99"/>
    </row>
    <row r="173" spans="2:13" hidden="1">
      <c r="B173" s="167" t="str">
        <f>B81</f>
        <v>Образец3</v>
      </c>
      <c r="C173" s="167">
        <v>3</v>
      </c>
      <c r="D173" s="167"/>
      <c r="E173" s="167"/>
      <c r="G173" s="140"/>
      <c r="H173" s="140"/>
      <c r="I173" s="140"/>
      <c r="J173" s="140"/>
      <c r="K173" s="140"/>
      <c r="L173" s="140"/>
      <c r="M173" s="99"/>
    </row>
    <row r="174" spans="2:13" hidden="1">
      <c r="B174" s="167" t="str">
        <f>B83</f>
        <v>Образец4</v>
      </c>
      <c r="C174" s="167">
        <v>4</v>
      </c>
      <c r="D174" s="167"/>
      <c r="E174" s="167">
        <v>3</v>
      </c>
      <c r="G174" s="140"/>
      <c r="H174" s="140"/>
      <c r="I174" s="140"/>
      <c r="J174" s="140"/>
      <c r="K174" s="140"/>
      <c r="L174" s="140"/>
      <c r="M174" s="99"/>
    </row>
    <row r="175" spans="2:13" hidden="1">
      <c r="B175" s="167" t="str">
        <f>B85</f>
        <v>Образец5</v>
      </c>
      <c r="C175" s="167">
        <v>5</v>
      </c>
      <c r="D175" s="167"/>
      <c r="E175" s="167"/>
      <c r="G175" s="140"/>
      <c r="H175" s="140"/>
      <c r="I175" s="140"/>
      <c r="J175" s="140"/>
      <c r="K175" s="140"/>
      <c r="L175" s="140"/>
      <c r="M175" s="99"/>
    </row>
    <row r="176" spans="2:13" hidden="1">
      <c r="B176" s="167" t="str">
        <f>B87</f>
        <v>Образец6</v>
      </c>
      <c r="C176" s="167">
        <v>6</v>
      </c>
      <c r="D176" s="167"/>
      <c r="E176" s="167">
        <v>4</v>
      </c>
      <c r="G176" s="140"/>
      <c r="H176" s="140"/>
      <c r="I176" s="140"/>
      <c r="J176" s="140"/>
      <c r="K176" s="140"/>
      <c r="L176" s="140"/>
      <c r="M176" s="99"/>
    </row>
    <row r="177" spans="2:13" hidden="1">
      <c r="B177" s="167" t="str">
        <f>B89</f>
        <v>Образец7</v>
      </c>
      <c r="C177" s="167">
        <v>7</v>
      </c>
      <c r="D177" s="167"/>
      <c r="E177" s="167"/>
      <c r="G177" s="140"/>
      <c r="H177" s="140"/>
      <c r="I177" s="140"/>
      <c r="J177" s="140"/>
      <c r="K177" s="140"/>
      <c r="L177" s="140"/>
      <c r="M177" s="99"/>
    </row>
    <row r="178" spans="2:13" hidden="1">
      <c r="B178" s="167" t="str">
        <f>B91</f>
        <v>Образец8</v>
      </c>
      <c r="C178" s="167">
        <v>8</v>
      </c>
      <c r="D178" s="167"/>
      <c r="E178" s="167">
        <v>5</v>
      </c>
      <c r="G178" s="140"/>
      <c r="H178" s="140"/>
      <c r="I178" s="140"/>
      <c r="J178" s="140"/>
      <c r="K178" s="140"/>
      <c r="L178" s="140"/>
      <c r="M178" s="99"/>
    </row>
    <row r="179" spans="2:13" hidden="1">
      <c r="B179" s="167" t="str">
        <f>B93</f>
        <v>Образец9</v>
      </c>
      <c r="C179" s="167">
        <v>9</v>
      </c>
      <c r="D179" s="167"/>
      <c r="E179" s="167"/>
      <c r="G179" s="140"/>
      <c r="H179" s="140"/>
      <c r="I179" s="140"/>
      <c r="J179" s="140"/>
      <c r="K179" s="140"/>
      <c r="L179" s="140"/>
      <c r="M179" s="99"/>
    </row>
    <row r="180" spans="2:13" hidden="1">
      <c r="B180" s="167" t="str">
        <f>B95</f>
        <v>Образец10</v>
      </c>
      <c r="C180" s="167">
        <v>10</v>
      </c>
      <c r="D180" s="167"/>
      <c r="E180" s="167">
        <v>6</v>
      </c>
      <c r="G180" s="140"/>
      <c r="H180" s="140"/>
      <c r="I180" s="140"/>
      <c r="J180" s="140"/>
      <c r="K180" s="140"/>
      <c r="L180" s="140"/>
      <c r="M180" s="99"/>
    </row>
    <row r="181" spans="2:13" hidden="1">
      <c r="B181" s="167" t="str">
        <f>B97</f>
        <v>Образец11</v>
      </c>
      <c r="C181" s="167">
        <v>11</v>
      </c>
      <c r="D181" s="167"/>
      <c r="E181" s="167"/>
      <c r="G181" s="140"/>
      <c r="H181" s="140"/>
      <c r="I181" s="140"/>
      <c r="J181" s="140"/>
      <c r="K181" s="140"/>
      <c r="L181" s="140"/>
      <c r="M181" s="99"/>
    </row>
    <row r="182" spans="2:13" hidden="1">
      <c r="B182" s="167" t="str">
        <f>B99</f>
        <v>Образец12</v>
      </c>
      <c r="C182" s="167">
        <v>12</v>
      </c>
      <c r="D182" s="167"/>
      <c r="E182" s="167">
        <v>7</v>
      </c>
      <c r="G182" s="140"/>
      <c r="H182" s="140"/>
      <c r="I182" s="140"/>
      <c r="J182" s="140"/>
      <c r="K182" s="140"/>
      <c r="L182" s="140"/>
      <c r="M182" s="99"/>
    </row>
    <row r="183" spans="2:13" hidden="1">
      <c r="B183" s="167" t="str">
        <f>B101</f>
        <v>Образец13</v>
      </c>
      <c r="C183" s="167">
        <v>13</v>
      </c>
      <c r="D183" s="167"/>
      <c r="E183" s="167"/>
      <c r="G183" s="140"/>
      <c r="H183" s="140"/>
      <c r="I183" s="140"/>
      <c r="J183" s="140"/>
      <c r="K183" s="140"/>
      <c r="L183" s="140"/>
      <c r="M183" s="99"/>
    </row>
    <row r="184" spans="2:13" hidden="1">
      <c r="B184" s="167" t="str">
        <f>B103</f>
        <v>Образец14</v>
      </c>
      <c r="C184" s="167">
        <v>14</v>
      </c>
      <c r="D184" s="167"/>
      <c r="E184" s="167">
        <v>8</v>
      </c>
      <c r="G184" s="140"/>
      <c r="H184" s="140"/>
      <c r="I184" s="140"/>
      <c r="J184" s="140"/>
      <c r="K184" s="140"/>
      <c r="L184" s="140"/>
      <c r="M184" s="99"/>
    </row>
    <row r="185" spans="2:13" hidden="1">
      <c r="B185" s="167" t="str">
        <f>B105</f>
        <v>Образец15</v>
      </c>
      <c r="C185" s="167">
        <v>15</v>
      </c>
      <c r="D185" s="167"/>
      <c r="E185" s="167"/>
      <c r="G185" s="140"/>
      <c r="H185" s="140"/>
      <c r="I185" s="140"/>
      <c r="J185" s="140"/>
      <c r="K185" s="140"/>
      <c r="L185" s="140"/>
      <c r="M185" s="99"/>
    </row>
    <row r="186" spans="2:13" hidden="1">
      <c r="B186" s="167" t="str">
        <f>B107</f>
        <v>Образец16</v>
      </c>
      <c r="C186" s="167">
        <v>16</v>
      </c>
      <c r="D186" s="167"/>
      <c r="E186" s="167">
        <v>9</v>
      </c>
      <c r="G186" s="140"/>
      <c r="H186" s="140"/>
      <c r="I186" s="140"/>
      <c r="J186" s="140"/>
      <c r="K186" s="140"/>
      <c r="L186" s="140"/>
      <c r="M186" s="99"/>
    </row>
    <row r="187" spans="2:13" hidden="1">
      <c r="B187" s="167" t="str">
        <f>B109</f>
        <v>Образец17</v>
      </c>
      <c r="C187" s="167">
        <v>17</v>
      </c>
      <c r="D187" s="167"/>
      <c r="E187" s="167"/>
      <c r="G187" s="140"/>
      <c r="H187" s="140"/>
      <c r="I187" s="140"/>
      <c r="J187" s="140"/>
      <c r="K187" s="140"/>
      <c r="L187" s="140"/>
      <c r="M187" s="99"/>
    </row>
    <row r="188" spans="2:13" hidden="1">
      <c r="B188" s="167" t="str">
        <f>B111</f>
        <v>Образец18</v>
      </c>
      <c r="C188" s="167">
        <v>18</v>
      </c>
      <c r="D188" s="167"/>
      <c r="E188" s="167">
        <v>10</v>
      </c>
      <c r="G188" s="140"/>
      <c r="H188" s="140"/>
      <c r="I188" s="140"/>
      <c r="J188" s="140"/>
      <c r="K188" s="140"/>
      <c r="L188" s="140"/>
      <c r="M188" s="99"/>
    </row>
    <row r="189" spans="2:13" hidden="1">
      <c r="B189" s="167" t="str">
        <f>B113</f>
        <v>Образец19</v>
      </c>
      <c r="C189" s="167">
        <v>19</v>
      </c>
      <c r="D189" s="167"/>
      <c r="E189" s="167"/>
      <c r="G189" s="140"/>
      <c r="H189" s="140"/>
      <c r="I189" s="140"/>
      <c r="J189" s="140"/>
      <c r="K189" s="140"/>
      <c r="L189" s="140"/>
      <c r="M189" s="99"/>
    </row>
    <row r="190" spans="2:13" hidden="1">
      <c r="B190" s="167" t="str">
        <f>B115</f>
        <v>Образец20</v>
      </c>
      <c r="C190" s="167">
        <v>20</v>
      </c>
      <c r="D190" s="167"/>
      <c r="E190" s="167">
        <v>11</v>
      </c>
      <c r="G190" s="140"/>
      <c r="H190" s="140"/>
      <c r="I190" s="140"/>
      <c r="J190" s="140"/>
      <c r="K190" s="140"/>
      <c r="L190" s="140"/>
      <c r="M190" s="99"/>
    </row>
    <row r="191" spans="2:13" hidden="1">
      <c r="B191" s="167" t="str">
        <f>B117</f>
        <v>Образец21</v>
      </c>
      <c r="C191" s="167">
        <v>21</v>
      </c>
      <c r="D191" s="167"/>
      <c r="E191" s="167"/>
      <c r="G191" s="140"/>
      <c r="H191" s="140"/>
      <c r="I191" s="140"/>
      <c r="J191" s="140"/>
      <c r="K191" s="140"/>
      <c r="L191" s="140"/>
      <c r="M191" s="99"/>
    </row>
    <row r="192" spans="2:13" hidden="1">
      <c r="B192" s="167" t="str">
        <f>B119</f>
        <v>Образец22</v>
      </c>
      <c r="C192" s="167">
        <v>22</v>
      </c>
      <c r="D192" s="167"/>
      <c r="E192" s="167">
        <v>12</v>
      </c>
      <c r="G192" s="140"/>
      <c r="H192" s="140"/>
      <c r="I192" s="140"/>
      <c r="J192" s="140"/>
      <c r="K192" s="140"/>
      <c r="L192" s="140"/>
      <c r="M192" s="99"/>
    </row>
    <row r="193" spans="2:13" hidden="1">
      <c r="B193" s="140" t="str">
        <f>B121</f>
        <v>Образец23</v>
      </c>
      <c r="C193" s="167">
        <v>23</v>
      </c>
      <c r="D193" s="167"/>
      <c r="E193" s="167"/>
      <c r="G193" s="140"/>
      <c r="H193" s="140"/>
      <c r="I193" s="140"/>
      <c r="J193" s="140"/>
      <c r="K193" s="140"/>
      <c r="L193" s="140"/>
      <c r="M193" s="99"/>
    </row>
    <row r="194" spans="2:13" hidden="1">
      <c r="B194" s="140" t="str">
        <f>B123</f>
        <v>Образец24</v>
      </c>
      <c r="C194" s="167">
        <v>24</v>
      </c>
      <c r="D194" s="167"/>
      <c r="E194" s="167">
        <v>13</v>
      </c>
      <c r="G194" s="140"/>
      <c r="H194" s="140"/>
      <c r="I194" s="140"/>
      <c r="J194" s="140"/>
      <c r="K194" s="140"/>
      <c r="L194" s="140"/>
      <c r="M194" s="99"/>
    </row>
    <row r="195" spans="2:13" hidden="1">
      <c r="B195" s="140" t="str">
        <f>B125</f>
        <v>Образец25</v>
      </c>
      <c r="C195" s="167">
        <v>25</v>
      </c>
      <c r="D195" s="167"/>
      <c r="E195" s="167"/>
      <c r="G195" s="140"/>
      <c r="H195" s="140"/>
      <c r="I195" s="140"/>
      <c r="J195" s="140"/>
      <c r="K195" s="140"/>
      <c r="L195" s="140"/>
      <c r="M195" s="99"/>
    </row>
    <row r="196" spans="2:13" hidden="1">
      <c r="B196" s="140" t="str">
        <f>B127</f>
        <v>Образец26</v>
      </c>
      <c r="C196" s="167">
        <v>26</v>
      </c>
      <c r="D196" s="167"/>
      <c r="E196" s="167">
        <v>14</v>
      </c>
      <c r="G196" s="140"/>
      <c r="H196" s="140"/>
      <c r="I196" s="140"/>
      <c r="J196" s="140"/>
      <c r="K196" s="140"/>
      <c r="L196" s="140"/>
      <c r="M196" s="99"/>
    </row>
    <row r="197" spans="2:13" hidden="1">
      <c r="B197" s="140" t="str">
        <f>B129</f>
        <v>Образец27</v>
      </c>
      <c r="C197" s="167">
        <v>27</v>
      </c>
      <c r="D197" s="167"/>
      <c r="E197" s="167"/>
      <c r="G197" s="140"/>
      <c r="H197" s="140"/>
      <c r="I197" s="140"/>
      <c r="J197" s="140"/>
      <c r="K197" s="140"/>
      <c r="L197" s="140"/>
      <c r="M197" s="99"/>
    </row>
    <row r="198" spans="2:13" hidden="1">
      <c r="B198" s="140" t="str">
        <f>B131</f>
        <v>Образец28</v>
      </c>
      <c r="C198" s="167">
        <v>28</v>
      </c>
      <c r="D198" s="167"/>
      <c r="E198" s="167">
        <v>15</v>
      </c>
      <c r="G198" s="140"/>
      <c r="H198" s="140"/>
      <c r="I198" s="140"/>
      <c r="J198" s="140"/>
      <c r="K198" s="140"/>
    </row>
    <row r="199" spans="2:13" hidden="1">
      <c r="B199" s="140" t="str">
        <f>B133</f>
        <v>Образец29</v>
      </c>
      <c r="C199" s="167">
        <v>29</v>
      </c>
      <c r="D199" s="167"/>
      <c r="E199" s="167"/>
      <c r="G199" s="140"/>
      <c r="H199" s="140"/>
      <c r="I199" s="140"/>
      <c r="J199" s="140"/>
      <c r="K199" s="140"/>
    </row>
    <row r="200" spans="2:13" hidden="1">
      <c r="B200" s="140" t="str">
        <f>B135</f>
        <v>Образец30</v>
      </c>
      <c r="C200" s="167">
        <v>30</v>
      </c>
      <c r="D200" s="167"/>
      <c r="E200" s="167">
        <v>16</v>
      </c>
      <c r="G200" s="140"/>
      <c r="H200" s="140"/>
      <c r="I200" s="140"/>
      <c r="J200" s="140"/>
      <c r="K200" s="140"/>
    </row>
    <row r="201" spans="2:13" hidden="1">
      <c r="B201" s="140" t="str">
        <f>B137</f>
        <v>Образец31</v>
      </c>
      <c r="C201" s="167">
        <v>31</v>
      </c>
      <c r="D201" s="167"/>
      <c r="E201" s="167"/>
      <c r="G201" s="140"/>
      <c r="H201" s="140"/>
      <c r="I201" s="140"/>
      <c r="J201" s="140"/>
      <c r="K201" s="140"/>
    </row>
    <row r="202" spans="2:13" hidden="1">
      <c r="B202" s="140" t="str">
        <f>B139</f>
        <v>Образец32</v>
      </c>
      <c r="C202" s="167">
        <v>32</v>
      </c>
      <c r="D202" s="167"/>
      <c r="E202" s="167">
        <v>17</v>
      </c>
      <c r="G202" s="140"/>
      <c r="H202" s="140"/>
      <c r="I202" s="140"/>
      <c r="J202" s="140"/>
      <c r="K202" s="140"/>
    </row>
    <row r="203" spans="2:13" hidden="1">
      <c r="B203" s="140" t="str">
        <f>B141</f>
        <v>Образец33</v>
      </c>
      <c r="C203" s="167">
        <v>33</v>
      </c>
      <c r="D203" s="167"/>
      <c r="E203" s="167"/>
      <c r="G203" s="140"/>
      <c r="H203" s="140"/>
      <c r="I203" s="140"/>
      <c r="J203" s="140"/>
      <c r="K203" s="140"/>
    </row>
    <row r="204" spans="2:13" hidden="1">
      <c r="B204" s="140" t="str">
        <f>B143</f>
        <v>Образец34</v>
      </c>
      <c r="C204" s="167">
        <v>34</v>
      </c>
      <c r="D204" s="167"/>
      <c r="E204" s="167">
        <v>18</v>
      </c>
      <c r="G204" s="140"/>
      <c r="H204" s="140"/>
      <c r="I204" s="140"/>
      <c r="J204" s="140"/>
      <c r="K204" s="140"/>
    </row>
    <row r="205" spans="2:13" hidden="1">
      <c r="B205" s="140" t="str">
        <f>B145</f>
        <v>Образец35</v>
      </c>
      <c r="C205" s="167">
        <v>35</v>
      </c>
      <c r="D205" s="167"/>
      <c r="E205" s="167"/>
      <c r="G205" s="140"/>
      <c r="H205" s="140"/>
      <c r="I205" s="140"/>
      <c r="J205" s="140"/>
      <c r="K205" s="140"/>
    </row>
    <row r="206" spans="2:13" hidden="1">
      <c r="B206" s="140" t="str">
        <f>B147</f>
        <v>Образец36</v>
      </c>
      <c r="C206" s="167">
        <v>36</v>
      </c>
      <c r="D206" s="167"/>
      <c r="E206" s="167">
        <v>19</v>
      </c>
      <c r="G206" s="140"/>
      <c r="H206" s="140"/>
      <c r="I206" s="140"/>
      <c r="J206" s="140"/>
      <c r="K206" s="140"/>
    </row>
    <row r="207" spans="2:13" hidden="1">
      <c r="B207" s="140" t="str">
        <f>B149</f>
        <v>Образец37</v>
      </c>
      <c r="C207" s="167">
        <v>37</v>
      </c>
      <c r="D207" s="167"/>
      <c r="E207" s="167"/>
      <c r="G207" s="140"/>
      <c r="H207" s="140"/>
      <c r="I207" s="140"/>
      <c r="J207" s="140"/>
      <c r="K207" s="140"/>
    </row>
    <row r="208" spans="2:13" hidden="1">
      <c r="B208" s="140" t="str">
        <f>B151</f>
        <v>Образец38</v>
      </c>
      <c r="C208" s="167">
        <v>38</v>
      </c>
      <c r="D208" s="167"/>
      <c r="E208" s="167">
        <v>20</v>
      </c>
      <c r="G208" s="140"/>
      <c r="H208" s="140"/>
      <c r="I208" s="140"/>
      <c r="J208" s="140"/>
      <c r="K208" s="140"/>
    </row>
    <row r="209" spans="2:11" hidden="1">
      <c r="B209" s="140" t="str">
        <f>B153</f>
        <v>Образец39</v>
      </c>
      <c r="C209" s="167">
        <v>39</v>
      </c>
      <c r="D209" s="167"/>
      <c r="E209" s="167"/>
      <c r="G209" s="140"/>
      <c r="H209" s="140"/>
      <c r="I209" s="140"/>
      <c r="J209" s="140"/>
      <c r="K209" s="140"/>
    </row>
    <row r="210" spans="2:11" hidden="1">
      <c r="B210" s="140" t="str">
        <f>B155</f>
        <v>Образец40</v>
      </c>
      <c r="C210" s="167">
        <v>40</v>
      </c>
      <c r="D210" s="167"/>
      <c r="E210" s="167">
        <v>21</v>
      </c>
      <c r="G210" s="140"/>
      <c r="H210" s="140"/>
      <c r="I210" s="140"/>
      <c r="J210" s="140"/>
      <c r="K210" s="140"/>
    </row>
    <row r="211" spans="2:11" hidden="1">
      <c r="B211" s="140" t="str">
        <f>B157</f>
        <v>Образец41</v>
      </c>
      <c r="C211" s="167">
        <v>41</v>
      </c>
      <c r="D211" s="140"/>
      <c r="E211" s="167"/>
      <c r="F211" s="140"/>
      <c r="G211" s="140"/>
      <c r="H211" s="140"/>
      <c r="I211" s="140"/>
      <c r="J211" s="140"/>
      <c r="K211" s="140"/>
    </row>
    <row r="212" spans="2:11" hidden="1">
      <c r="B212" s="140" t="str">
        <f>B159</f>
        <v>Образец42</v>
      </c>
      <c r="C212" s="167">
        <v>42</v>
      </c>
      <c r="D212" s="140"/>
      <c r="E212" s="167">
        <v>22</v>
      </c>
      <c r="F212" s="140"/>
      <c r="G212" s="140"/>
      <c r="H212" s="140"/>
      <c r="I212" s="140"/>
      <c r="J212" s="140"/>
      <c r="K212" s="140"/>
    </row>
    <row r="213" spans="2:11" hidden="1">
      <c r="B213" s="140"/>
      <c r="C213" s="140"/>
      <c r="D213" s="140"/>
      <c r="E213" s="167"/>
      <c r="F213" s="140"/>
      <c r="G213" s="140"/>
      <c r="H213" s="140"/>
      <c r="I213" s="140"/>
      <c r="J213" s="140"/>
      <c r="K213" s="140"/>
    </row>
    <row r="214" spans="2:11" hidden="1">
      <c r="B214" s="140"/>
      <c r="C214" s="140"/>
      <c r="D214" s="140"/>
      <c r="E214" s="167">
        <v>23</v>
      </c>
      <c r="F214" s="140"/>
      <c r="G214" s="140"/>
      <c r="H214" s="140"/>
      <c r="I214" s="140"/>
      <c r="J214" s="140"/>
      <c r="K214" s="140"/>
    </row>
    <row r="215" spans="2:11" hidden="1">
      <c r="B215" s="140"/>
      <c r="C215" s="140"/>
      <c r="D215" s="140"/>
      <c r="E215" s="167"/>
      <c r="F215" s="140"/>
      <c r="G215" s="140"/>
      <c r="H215" s="140"/>
      <c r="I215" s="140"/>
      <c r="J215" s="140"/>
      <c r="K215" s="140"/>
    </row>
    <row r="216" spans="2:11" hidden="1">
      <c r="B216" s="140"/>
      <c r="C216" s="140"/>
      <c r="D216" s="140"/>
      <c r="E216" s="167">
        <v>24</v>
      </c>
      <c r="F216" s="140"/>
      <c r="G216" s="140"/>
      <c r="H216" s="140"/>
      <c r="I216" s="140"/>
      <c r="J216" s="140"/>
      <c r="K216" s="140"/>
    </row>
    <row r="217" spans="2:11" hidden="1">
      <c r="B217" s="140"/>
      <c r="C217" s="140"/>
      <c r="D217" s="140"/>
      <c r="E217" s="167"/>
      <c r="F217" s="140"/>
      <c r="G217" s="140"/>
      <c r="H217" s="140"/>
      <c r="I217" s="140"/>
      <c r="J217" s="140"/>
      <c r="K217" s="140"/>
    </row>
    <row r="218" spans="2:11" hidden="1">
      <c r="B218" s="140"/>
      <c r="C218" s="140"/>
      <c r="D218" s="140"/>
      <c r="E218" s="167">
        <v>25</v>
      </c>
      <c r="F218" s="140"/>
      <c r="G218" s="140"/>
      <c r="H218" s="140"/>
      <c r="I218" s="140"/>
      <c r="J218" s="140"/>
      <c r="K218" s="140"/>
    </row>
    <row r="219" spans="2:11" hidden="1">
      <c r="B219" s="140"/>
      <c r="C219" s="140"/>
      <c r="D219" s="140"/>
      <c r="E219" s="167"/>
      <c r="F219" s="140"/>
      <c r="G219" s="140"/>
      <c r="H219" s="140"/>
      <c r="I219" s="140"/>
      <c r="J219" s="140"/>
      <c r="K219" s="140"/>
    </row>
    <row r="220" spans="2:11" hidden="1">
      <c r="B220" s="140"/>
      <c r="C220" s="140"/>
      <c r="D220" s="140"/>
      <c r="E220" s="167">
        <v>26</v>
      </c>
      <c r="F220" s="140"/>
      <c r="G220" s="140"/>
      <c r="H220" s="140"/>
      <c r="I220" s="140"/>
      <c r="J220" s="140"/>
      <c r="K220" s="140"/>
    </row>
    <row r="221" spans="2:11" hidden="1">
      <c r="B221" s="140"/>
      <c r="C221" s="140"/>
      <c r="D221" s="140"/>
      <c r="E221" s="167"/>
      <c r="F221" s="140"/>
      <c r="G221" s="140"/>
      <c r="H221" s="140"/>
      <c r="I221" s="140"/>
      <c r="J221" s="140"/>
      <c r="K221" s="140"/>
    </row>
    <row r="222" spans="2:11" hidden="1">
      <c r="B222" s="140"/>
      <c r="C222" s="140"/>
      <c r="D222" s="140"/>
      <c r="E222" s="167">
        <v>27</v>
      </c>
      <c r="F222" s="140"/>
      <c r="G222" s="140"/>
      <c r="H222" s="140"/>
      <c r="I222" s="140"/>
      <c r="J222" s="140"/>
      <c r="K222" s="140"/>
    </row>
    <row r="223" spans="2:11" hidden="1">
      <c r="B223" s="140"/>
      <c r="C223" s="140"/>
      <c r="D223" s="140"/>
      <c r="E223" s="167"/>
      <c r="F223" s="140"/>
      <c r="G223" s="140"/>
      <c r="H223" s="140"/>
      <c r="I223" s="140"/>
      <c r="J223" s="140"/>
      <c r="K223" s="140"/>
    </row>
    <row r="224" spans="2:11" hidden="1">
      <c r="B224" s="140"/>
      <c r="C224" s="140"/>
      <c r="D224" s="140"/>
      <c r="E224" s="167">
        <v>28</v>
      </c>
      <c r="F224" s="140"/>
      <c r="G224" s="140"/>
      <c r="H224" s="140"/>
      <c r="I224" s="140"/>
      <c r="J224" s="140"/>
      <c r="K224" s="140"/>
    </row>
    <row r="225" spans="2:11" hidden="1">
      <c r="B225" s="140"/>
      <c r="C225" s="140"/>
      <c r="D225" s="140"/>
      <c r="E225" s="167"/>
      <c r="F225" s="140"/>
      <c r="G225" s="140"/>
      <c r="H225" s="140"/>
      <c r="I225" s="140"/>
      <c r="J225" s="140"/>
      <c r="K225" s="140"/>
    </row>
    <row r="226" spans="2:11" hidden="1">
      <c r="B226" s="140"/>
      <c r="C226" s="140"/>
      <c r="D226" s="140"/>
      <c r="E226" s="167">
        <v>29</v>
      </c>
      <c r="F226" s="140"/>
      <c r="G226" s="140"/>
      <c r="H226" s="140"/>
      <c r="I226" s="140"/>
      <c r="J226" s="140"/>
      <c r="K226" s="140"/>
    </row>
    <row r="227" spans="2:11" hidden="1">
      <c r="B227" s="140"/>
      <c r="C227" s="140"/>
      <c r="D227" s="140"/>
      <c r="E227" s="167"/>
      <c r="F227" s="140"/>
      <c r="G227" s="140"/>
      <c r="H227" s="140"/>
      <c r="I227" s="140"/>
      <c r="J227" s="140"/>
      <c r="K227" s="140"/>
    </row>
    <row r="228" spans="2:11" hidden="1">
      <c r="B228" s="140"/>
      <c r="C228" s="140"/>
      <c r="D228" s="140"/>
      <c r="E228" s="167">
        <v>30</v>
      </c>
      <c r="F228" s="140"/>
      <c r="G228" s="140"/>
      <c r="H228" s="140"/>
      <c r="I228" s="140"/>
      <c r="J228" s="140"/>
      <c r="K228" s="140"/>
    </row>
    <row r="229" spans="2:11" hidden="1">
      <c r="B229" s="140"/>
      <c r="C229" s="140"/>
      <c r="D229" s="140"/>
      <c r="E229" s="167"/>
      <c r="F229" s="140"/>
      <c r="G229" s="140"/>
      <c r="H229" s="140"/>
      <c r="I229" s="140"/>
      <c r="J229" s="140"/>
      <c r="K229" s="140"/>
    </row>
    <row r="230" spans="2:11" hidden="1">
      <c r="B230" s="140"/>
      <c r="C230" s="140"/>
      <c r="D230" s="140"/>
      <c r="E230" s="167">
        <v>31</v>
      </c>
      <c r="F230" s="140"/>
      <c r="G230" s="140"/>
      <c r="H230" s="140"/>
      <c r="I230" s="140"/>
      <c r="J230" s="140"/>
      <c r="K230" s="140"/>
    </row>
    <row r="231" spans="2:11" hidden="1">
      <c r="B231" s="140"/>
      <c r="C231" s="140"/>
      <c r="D231" s="140"/>
      <c r="E231" s="167"/>
      <c r="F231" s="140"/>
      <c r="G231" s="140"/>
      <c r="H231" s="140"/>
      <c r="I231" s="140"/>
      <c r="J231" s="140"/>
      <c r="K231" s="140"/>
    </row>
    <row r="232" spans="2:11" hidden="1">
      <c r="B232" s="140"/>
      <c r="C232" s="140"/>
      <c r="D232" s="140"/>
      <c r="E232" s="167">
        <v>32</v>
      </c>
      <c r="F232" s="140"/>
      <c r="G232" s="140"/>
      <c r="H232" s="140"/>
      <c r="I232" s="140"/>
      <c r="J232" s="140"/>
      <c r="K232" s="140"/>
    </row>
    <row r="233" spans="2:11" hidden="1">
      <c r="B233" s="140"/>
      <c r="C233" s="140"/>
      <c r="D233" s="140"/>
      <c r="E233" s="167"/>
      <c r="F233" s="140"/>
      <c r="G233" s="140"/>
      <c r="H233" s="140"/>
      <c r="I233" s="140"/>
      <c r="J233" s="140"/>
      <c r="K233" s="140"/>
    </row>
    <row r="234" spans="2:11" hidden="1">
      <c r="B234" s="140"/>
      <c r="C234" s="140"/>
      <c r="D234" s="140"/>
      <c r="E234" s="167">
        <v>33</v>
      </c>
      <c r="F234" s="140"/>
      <c r="G234" s="140"/>
      <c r="H234" s="140"/>
      <c r="I234" s="140"/>
      <c r="J234" s="140"/>
      <c r="K234" s="140"/>
    </row>
    <row r="235" spans="2:11" hidden="1">
      <c r="B235" s="140"/>
      <c r="C235" s="140"/>
      <c r="D235" s="140"/>
      <c r="E235" s="167"/>
      <c r="F235" s="140"/>
      <c r="G235" s="140"/>
      <c r="H235" s="140"/>
      <c r="I235" s="140"/>
      <c r="J235" s="140"/>
      <c r="K235" s="140"/>
    </row>
    <row r="236" spans="2:11" hidden="1">
      <c r="B236" s="140"/>
      <c r="C236" s="140"/>
      <c r="D236" s="140"/>
      <c r="E236" s="167">
        <v>34</v>
      </c>
      <c r="F236" s="140"/>
      <c r="G236" s="140"/>
      <c r="H236" s="140"/>
      <c r="I236" s="140"/>
      <c r="J236" s="140"/>
      <c r="K236" s="140"/>
    </row>
    <row r="237" spans="2:11" hidden="1">
      <c r="B237" s="140"/>
      <c r="C237" s="140"/>
      <c r="D237" s="140"/>
      <c r="E237" s="167"/>
      <c r="F237" s="140"/>
      <c r="G237" s="140"/>
      <c r="H237" s="140"/>
      <c r="I237" s="140"/>
      <c r="J237" s="140"/>
      <c r="K237" s="140"/>
    </row>
    <row r="238" spans="2:11" hidden="1">
      <c r="B238" s="140"/>
      <c r="C238" s="140"/>
      <c r="D238" s="140"/>
      <c r="E238" s="167">
        <v>35</v>
      </c>
      <c r="F238" s="140"/>
      <c r="G238" s="140"/>
      <c r="H238" s="140"/>
      <c r="I238" s="140"/>
      <c r="J238" s="140"/>
      <c r="K238" s="140"/>
    </row>
    <row r="239" spans="2:11" hidden="1">
      <c r="B239" s="140"/>
      <c r="C239" s="140"/>
      <c r="D239" s="140"/>
      <c r="E239" s="167"/>
      <c r="F239" s="140"/>
      <c r="G239" s="140"/>
      <c r="H239" s="140"/>
      <c r="I239" s="140"/>
      <c r="J239" s="140"/>
      <c r="K239" s="140"/>
    </row>
    <row r="240" spans="2:11" hidden="1">
      <c r="B240" s="140"/>
      <c r="C240" s="140"/>
      <c r="D240" s="140"/>
      <c r="E240" s="167">
        <v>36</v>
      </c>
      <c r="F240" s="140"/>
      <c r="G240" s="140"/>
      <c r="H240" s="140"/>
      <c r="I240" s="140"/>
      <c r="J240" s="140"/>
      <c r="K240" s="140"/>
    </row>
    <row r="241" spans="2:11" hidden="1">
      <c r="B241" s="140"/>
      <c r="C241" s="140"/>
      <c r="D241" s="140"/>
      <c r="E241" s="167"/>
      <c r="F241" s="140"/>
      <c r="G241" s="140"/>
      <c r="H241" s="140"/>
      <c r="I241" s="140"/>
      <c r="J241" s="140"/>
      <c r="K241" s="140"/>
    </row>
    <row r="242" spans="2:11" hidden="1">
      <c r="B242" s="140"/>
      <c r="C242" s="140"/>
      <c r="D242" s="140"/>
      <c r="E242" s="167">
        <v>37</v>
      </c>
      <c r="F242" s="140"/>
      <c r="G242" s="140"/>
      <c r="H242" s="140"/>
      <c r="I242" s="140"/>
      <c r="J242" s="140"/>
      <c r="K242" s="140"/>
    </row>
    <row r="243" spans="2:11" hidden="1">
      <c r="B243" s="140"/>
      <c r="C243" s="140"/>
      <c r="D243" s="140"/>
      <c r="E243" s="167"/>
      <c r="F243" s="140"/>
      <c r="G243" s="140"/>
      <c r="H243" s="140"/>
      <c r="I243" s="140"/>
      <c r="J243" s="140"/>
      <c r="K243" s="140"/>
    </row>
    <row r="244" spans="2:11" hidden="1">
      <c r="B244" s="140"/>
      <c r="C244" s="140"/>
      <c r="D244" s="140"/>
      <c r="E244" s="167">
        <v>38</v>
      </c>
      <c r="F244" s="140"/>
      <c r="G244" s="140"/>
      <c r="H244" s="140"/>
      <c r="I244" s="140"/>
      <c r="J244" s="140"/>
      <c r="K244" s="140"/>
    </row>
    <row r="245" spans="2:11" hidden="1">
      <c r="B245" s="140"/>
      <c r="C245" s="140"/>
      <c r="D245" s="140"/>
      <c r="E245" s="167"/>
      <c r="F245" s="140"/>
      <c r="G245" s="140"/>
      <c r="H245" s="140"/>
      <c r="I245" s="140"/>
      <c r="J245" s="140"/>
      <c r="K245" s="140"/>
    </row>
    <row r="246" spans="2:11" hidden="1">
      <c r="B246" s="140"/>
      <c r="C246" s="140"/>
      <c r="D246" s="140"/>
      <c r="E246" s="167">
        <v>39</v>
      </c>
      <c r="F246" s="140"/>
      <c r="G246" s="140"/>
      <c r="H246" s="140"/>
      <c r="I246" s="140"/>
      <c r="J246" s="140"/>
      <c r="K246" s="140"/>
    </row>
    <row r="247" spans="2:11" hidden="1">
      <c r="B247" s="140"/>
      <c r="C247" s="140"/>
      <c r="D247" s="140"/>
      <c r="E247" s="167"/>
      <c r="F247" s="140"/>
      <c r="G247" s="140"/>
      <c r="H247" s="140"/>
      <c r="I247" s="140"/>
      <c r="J247" s="140"/>
      <c r="K247" s="140"/>
    </row>
    <row r="248" spans="2:11" hidden="1">
      <c r="B248" s="140"/>
      <c r="C248" s="140"/>
      <c r="D248" s="140"/>
      <c r="E248" s="167">
        <v>40</v>
      </c>
      <c r="F248" s="140"/>
      <c r="G248" s="140"/>
      <c r="H248" s="140"/>
      <c r="I248" s="140"/>
      <c r="J248" s="140"/>
      <c r="K248" s="140"/>
    </row>
    <row r="249" spans="2:11" hidden="1">
      <c r="B249" s="140"/>
      <c r="C249" s="140"/>
      <c r="D249" s="140"/>
      <c r="E249" s="167"/>
      <c r="F249" s="140"/>
      <c r="G249" s="140"/>
      <c r="H249" s="140"/>
      <c r="I249" s="140"/>
      <c r="J249" s="140"/>
      <c r="K249" s="140"/>
    </row>
    <row r="250" spans="2:11" hidden="1">
      <c r="B250" s="140"/>
      <c r="C250" s="140"/>
      <c r="D250" s="140"/>
      <c r="E250" s="167">
        <v>41</v>
      </c>
      <c r="F250" s="140"/>
      <c r="G250" s="140"/>
      <c r="H250" s="140"/>
      <c r="I250" s="140"/>
      <c r="J250" s="140"/>
      <c r="K250" s="140"/>
    </row>
    <row r="251" spans="2:11" hidden="1">
      <c r="B251" s="140"/>
      <c r="C251" s="140"/>
      <c r="D251" s="140"/>
      <c r="E251" s="167"/>
      <c r="F251" s="140"/>
      <c r="G251" s="140"/>
      <c r="H251" s="140"/>
      <c r="I251" s="140"/>
      <c r="J251" s="140"/>
      <c r="K251" s="140"/>
    </row>
    <row r="252" spans="2:11" hidden="1">
      <c r="B252" s="140"/>
      <c r="C252" s="140"/>
      <c r="D252" s="140"/>
      <c r="E252" s="167">
        <v>42</v>
      </c>
      <c r="F252" s="140"/>
      <c r="G252" s="140"/>
      <c r="H252" s="140"/>
      <c r="I252" s="140"/>
      <c r="J252" s="140"/>
      <c r="K252" s="140"/>
    </row>
    <row r="253" spans="2:11">
      <c r="B253" s="140"/>
      <c r="C253" s="140"/>
      <c r="D253" s="140"/>
      <c r="F253" s="140"/>
      <c r="G253" s="140"/>
      <c r="H253" s="140"/>
      <c r="I253" s="140"/>
      <c r="J253" s="140"/>
      <c r="K253" s="140"/>
    </row>
    <row r="254" spans="2:11">
      <c r="B254" s="140"/>
      <c r="C254" s="140"/>
      <c r="D254" s="140"/>
      <c r="E254" s="140"/>
      <c r="F254" s="140"/>
      <c r="G254" s="140"/>
      <c r="H254" s="140"/>
      <c r="I254" s="140"/>
      <c r="J254" s="140"/>
      <c r="K254" s="140"/>
    </row>
    <row r="255" spans="2:11">
      <c r="B255" s="140"/>
      <c r="C255" s="140"/>
      <c r="D255" s="140"/>
      <c r="E255" s="140"/>
      <c r="F255" s="140"/>
      <c r="G255" s="140"/>
      <c r="H255" s="140"/>
      <c r="I255" s="140"/>
      <c r="J255" s="140"/>
      <c r="K255" s="140"/>
    </row>
    <row r="256" spans="2:11">
      <c r="B256" s="140"/>
      <c r="C256" s="140"/>
      <c r="D256" s="140"/>
      <c r="E256" s="140"/>
      <c r="F256" s="140"/>
      <c r="G256" s="140"/>
      <c r="H256" s="140"/>
      <c r="I256" s="140"/>
      <c r="J256" s="140"/>
      <c r="K256" s="140"/>
    </row>
    <row r="257" spans="2:11">
      <c r="B257" s="140"/>
      <c r="C257" s="140"/>
      <c r="D257" s="140"/>
      <c r="E257" s="140"/>
      <c r="F257" s="140"/>
      <c r="G257" s="140"/>
      <c r="H257" s="140"/>
      <c r="I257" s="140"/>
      <c r="J257" s="140"/>
      <c r="K257" s="140"/>
    </row>
    <row r="258" spans="2:11">
      <c r="B258" s="140"/>
      <c r="C258" s="140"/>
      <c r="D258" s="140"/>
      <c r="E258" s="140"/>
      <c r="F258" s="140"/>
      <c r="G258" s="140"/>
      <c r="H258" s="140"/>
      <c r="I258" s="140"/>
      <c r="J258" s="140"/>
      <c r="K258" s="140"/>
    </row>
    <row r="259" spans="2:11">
      <c r="B259" s="140"/>
      <c r="C259" s="140"/>
      <c r="D259" s="140"/>
      <c r="E259" s="140"/>
      <c r="F259" s="140"/>
      <c r="G259" s="140"/>
      <c r="H259" s="140"/>
      <c r="I259" s="140"/>
      <c r="J259" s="140"/>
      <c r="K259" s="140"/>
    </row>
    <row r="260" spans="2:11">
      <c r="B260" s="140"/>
      <c r="C260" s="140"/>
      <c r="D260" s="140"/>
      <c r="E260" s="140"/>
      <c r="F260" s="140"/>
      <c r="G260" s="140"/>
      <c r="H260" s="140"/>
      <c r="I260" s="140"/>
      <c r="J260" s="140"/>
      <c r="K260" s="140"/>
    </row>
    <row r="261" spans="2:11">
      <c r="B261" s="140"/>
      <c r="C261" s="140"/>
      <c r="D261" s="140"/>
      <c r="E261" s="140"/>
      <c r="F261" s="140"/>
      <c r="G261" s="140"/>
      <c r="H261" s="140"/>
      <c r="I261" s="140"/>
      <c r="J261" s="140"/>
      <c r="K261" s="140"/>
    </row>
    <row r="262" spans="2:11">
      <c r="B262" s="140"/>
      <c r="C262" s="140"/>
      <c r="D262" s="140"/>
      <c r="E262" s="140"/>
      <c r="F262" s="140"/>
      <c r="G262" s="140"/>
      <c r="H262" s="140"/>
      <c r="I262" s="140"/>
      <c r="J262" s="140"/>
      <c r="K262" s="140"/>
    </row>
    <row r="263" spans="2:11">
      <c r="B263" s="140"/>
      <c r="C263" s="140"/>
      <c r="D263" s="140"/>
      <c r="E263" s="140"/>
      <c r="F263" s="140"/>
      <c r="G263" s="140"/>
      <c r="H263" s="140"/>
      <c r="I263" s="140"/>
      <c r="J263" s="140"/>
      <c r="K263" s="140"/>
    </row>
    <row r="264" spans="2:11">
      <c r="B264" s="140"/>
      <c r="C264" s="140"/>
      <c r="D264" s="140"/>
      <c r="E264" s="140"/>
      <c r="F264" s="140"/>
      <c r="G264" s="140"/>
      <c r="H264" s="140"/>
      <c r="I264" s="140"/>
      <c r="J264" s="140"/>
      <c r="K264" s="140"/>
    </row>
    <row r="265" spans="2:11">
      <c r="B265" s="140"/>
      <c r="C265" s="140"/>
      <c r="D265" s="140"/>
      <c r="E265" s="140"/>
      <c r="F265" s="140"/>
      <c r="G265" s="140"/>
      <c r="H265" s="140"/>
      <c r="I265" s="140"/>
      <c r="J265" s="140"/>
      <c r="K265" s="140"/>
    </row>
    <row r="266" spans="2:11">
      <c r="B266" s="140"/>
      <c r="C266" s="140"/>
      <c r="D266" s="140"/>
      <c r="E266" s="140"/>
      <c r="F266" s="140"/>
      <c r="G266" s="140"/>
      <c r="H266" s="140"/>
      <c r="I266" s="140"/>
      <c r="J266" s="140"/>
      <c r="K266" s="140"/>
    </row>
    <row r="267" spans="2:11">
      <c r="B267" s="140"/>
      <c r="C267" s="140"/>
      <c r="D267" s="140"/>
      <c r="E267" s="140"/>
      <c r="F267" s="140"/>
      <c r="G267" s="140"/>
      <c r="H267" s="140"/>
      <c r="I267" s="140"/>
      <c r="J267" s="140"/>
      <c r="K267" s="140"/>
    </row>
    <row r="268" spans="2:11">
      <c r="B268" s="140"/>
      <c r="C268" s="140"/>
      <c r="D268" s="140"/>
      <c r="E268" s="140"/>
      <c r="F268" s="140"/>
      <c r="G268" s="140"/>
      <c r="H268" s="140"/>
      <c r="I268" s="140"/>
      <c r="J268" s="140"/>
      <c r="K268" s="140"/>
    </row>
    <row r="269" spans="2:11">
      <c r="B269" s="140"/>
      <c r="C269" s="140"/>
      <c r="D269" s="140"/>
      <c r="E269" s="140"/>
      <c r="F269" s="140"/>
      <c r="G269" s="140"/>
      <c r="H269" s="140"/>
      <c r="I269" s="140"/>
      <c r="J269" s="140"/>
      <c r="K269" s="140"/>
    </row>
    <row r="270" spans="2:11">
      <c r="B270" s="140"/>
      <c r="C270" s="140"/>
      <c r="D270" s="140"/>
      <c r="E270" s="140"/>
      <c r="F270" s="140"/>
      <c r="G270" s="140"/>
      <c r="H270" s="140"/>
      <c r="I270" s="140"/>
      <c r="J270" s="140"/>
      <c r="K270" s="140"/>
    </row>
    <row r="271" spans="2:11">
      <c r="B271" s="140"/>
      <c r="C271" s="140"/>
      <c r="D271" s="140"/>
      <c r="E271" s="140"/>
      <c r="F271" s="140"/>
      <c r="G271" s="140"/>
      <c r="H271" s="140"/>
      <c r="I271" s="140"/>
      <c r="J271" s="140"/>
      <c r="K271" s="140"/>
    </row>
    <row r="272" spans="2:11">
      <c r="B272" s="140"/>
      <c r="C272" s="140"/>
      <c r="D272" s="140"/>
      <c r="E272" s="140"/>
      <c r="F272" s="140"/>
      <c r="G272" s="140"/>
      <c r="H272" s="140"/>
      <c r="I272" s="140"/>
      <c r="J272" s="140"/>
      <c r="K272" s="140"/>
    </row>
    <row r="273" spans="2:11">
      <c r="B273" s="140"/>
      <c r="C273" s="140"/>
      <c r="D273" s="140"/>
      <c r="E273" s="140"/>
      <c r="F273" s="140"/>
      <c r="G273" s="140"/>
      <c r="H273" s="140"/>
      <c r="I273" s="140"/>
      <c r="J273" s="140"/>
      <c r="K273" s="140"/>
    </row>
    <row r="274" spans="2:11">
      <c r="B274" s="140"/>
      <c r="C274" s="140"/>
      <c r="D274" s="140"/>
      <c r="E274" s="140"/>
      <c r="F274" s="140"/>
      <c r="G274" s="140"/>
      <c r="H274" s="140"/>
      <c r="I274" s="140"/>
      <c r="J274" s="140"/>
      <c r="K274" s="140"/>
    </row>
    <row r="275" spans="2:11">
      <c r="B275" s="140"/>
      <c r="C275" s="140"/>
      <c r="D275" s="140"/>
      <c r="E275" s="140"/>
      <c r="F275" s="140"/>
      <c r="G275" s="140"/>
      <c r="H275" s="140"/>
      <c r="I275" s="140"/>
      <c r="J275" s="140"/>
      <c r="K275" s="140"/>
    </row>
    <row r="276" spans="2:11">
      <c r="B276" s="140"/>
      <c r="C276" s="140"/>
      <c r="D276" s="140"/>
      <c r="E276" s="140"/>
      <c r="F276" s="140"/>
      <c r="G276" s="140"/>
      <c r="H276" s="140"/>
      <c r="I276" s="140"/>
      <c r="J276" s="140"/>
      <c r="K276" s="140"/>
    </row>
    <row r="277" spans="2:11">
      <c r="B277" s="140"/>
      <c r="C277" s="140"/>
      <c r="D277" s="140"/>
      <c r="E277" s="140"/>
      <c r="F277" s="140"/>
      <c r="G277" s="140"/>
      <c r="H277" s="140"/>
      <c r="I277" s="140"/>
      <c r="J277" s="140"/>
      <c r="K277" s="140"/>
    </row>
    <row r="278" spans="2:11">
      <c r="B278" s="140"/>
      <c r="C278" s="140"/>
      <c r="D278" s="140"/>
      <c r="E278" s="140"/>
      <c r="F278" s="140"/>
      <c r="G278" s="140"/>
      <c r="H278" s="140"/>
      <c r="I278" s="140"/>
      <c r="J278" s="140"/>
      <c r="K278" s="140"/>
    </row>
    <row r="279" spans="2:11">
      <c r="B279" s="140"/>
      <c r="C279" s="140"/>
      <c r="D279" s="140"/>
      <c r="E279" s="140"/>
      <c r="F279" s="140"/>
      <c r="G279" s="140"/>
      <c r="H279" s="140"/>
      <c r="I279" s="140"/>
      <c r="J279" s="140"/>
      <c r="K279" s="140"/>
    </row>
    <row r="280" spans="2:11">
      <c r="B280" s="140"/>
      <c r="C280" s="140"/>
      <c r="D280" s="140"/>
      <c r="E280" s="140"/>
      <c r="F280" s="140"/>
      <c r="G280" s="140"/>
      <c r="H280" s="140"/>
      <c r="I280" s="140"/>
      <c r="J280" s="140"/>
      <c r="K280" s="140"/>
    </row>
    <row r="281" spans="2:11">
      <c r="B281" s="140"/>
      <c r="C281" s="140"/>
      <c r="D281" s="140"/>
      <c r="E281" s="140"/>
      <c r="F281" s="140"/>
      <c r="G281" s="140"/>
      <c r="H281" s="140"/>
      <c r="I281" s="140"/>
      <c r="J281" s="140"/>
      <c r="K281" s="140"/>
    </row>
    <row r="282" spans="2:11">
      <c r="B282" s="140"/>
      <c r="C282" s="140"/>
      <c r="D282" s="140"/>
      <c r="E282" s="140"/>
      <c r="F282" s="140"/>
      <c r="G282" s="140"/>
      <c r="H282" s="140"/>
      <c r="I282" s="140"/>
      <c r="J282" s="140"/>
      <c r="K282" s="140"/>
    </row>
    <row r="283" spans="2:11">
      <c r="B283" s="140"/>
      <c r="C283" s="140"/>
      <c r="D283" s="140"/>
      <c r="E283" s="140"/>
      <c r="F283" s="140"/>
      <c r="G283" s="140"/>
      <c r="H283" s="140"/>
      <c r="I283" s="140"/>
      <c r="J283" s="140"/>
      <c r="K283" s="140"/>
    </row>
    <row r="284" spans="2:11">
      <c r="B284" s="140"/>
      <c r="C284" s="140"/>
      <c r="D284" s="140"/>
      <c r="E284" s="140"/>
      <c r="F284" s="140"/>
      <c r="G284" s="140"/>
      <c r="H284" s="140"/>
      <c r="I284" s="140"/>
      <c r="J284" s="140"/>
      <c r="K284" s="140"/>
    </row>
    <row r="285" spans="2:11">
      <c r="B285" s="140"/>
      <c r="C285" s="140"/>
      <c r="D285" s="140"/>
      <c r="E285" s="140"/>
      <c r="F285" s="140"/>
      <c r="G285" s="140"/>
      <c r="H285" s="140"/>
      <c r="I285" s="140"/>
      <c r="J285" s="140"/>
      <c r="K285" s="140"/>
    </row>
    <row r="286" spans="2:11">
      <c r="B286" s="140"/>
      <c r="C286" s="140"/>
      <c r="D286" s="140"/>
      <c r="E286" s="140"/>
      <c r="F286" s="140"/>
      <c r="G286" s="140"/>
      <c r="H286" s="140"/>
      <c r="I286" s="140"/>
      <c r="J286" s="140"/>
      <c r="K286" s="140"/>
    </row>
    <row r="287" spans="2:11">
      <c r="B287" s="140"/>
      <c r="C287" s="140"/>
      <c r="D287" s="140"/>
      <c r="E287" s="140"/>
      <c r="F287" s="140"/>
      <c r="G287" s="140"/>
      <c r="H287" s="140"/>
      <c r="I287" s="140"/>
      <c r="J287" s="140"/>
      <c r="K287" s="140"/>
    </row>
    <row r="288" spans="2:11">
      <c r="B288" s="140"/>
      <c r="C288" s="140"/>
      <c r="D288" s="140"/>
      <c r="E288" s="140"/>
      <c r="F288" s="140"/>
      <c r="G288" s="140"/>
      <c r="H288" s="140"/>
      <c r="I288" s="140"/>
      <c r="J288" s="140"/>
      <c r="K288" s="140"/>
    </row>
    <row r="289" spans="2:11">
      <c r="B289" s="140"/>
      <c r="C289" s="140"/>
      <c r="D289" s="140"/>
      <c r="E289" s="140"/>
      <c r="F289" s="140"/>
      <c r="G289" s="140"/>
      <c r="H289" s="140"/>
      <c r="I289" s="140"/>
      <c r="J289" s="140"/>
      <c r="K289" s="140"/>
    </row>
    <row r="290" spans="2:11">
      <c r="B290" s="140"/>
      <c r="C290" s="140"/>
      <c r="D290" s="140"/>
      <c r="E290" s="140"/>
      <c r="F290" s="140"/>
      <c r="G290" s="140"/>
      <c r="H290" s="140"/>
      <c r="I290" s="140"/>
      <c r="J290" s="140"/>
      <c r="K290" s="140"/>
    </row>
    <row r="291" spans="2:11">
      <c r="B291" s="140"/>
      <c r="C291" s="140"/>
      <c r="D291" s="140"/>
      <c r="E291" s="140"/>
      <c r="F291" s="140"/>
      <c r="G291" s="140"/>
      <c r="H291" s="140"/>
      <c r="I291" s="140"/>
      <c r="J291" s="140"/>
      <c r="K291" s="140"/>
    </row>
    <row r="292" spans="2:11">
      <c r="B292" s="140"/>
      <c r="C292" s="140"/>
      <c r="D292" s="140"/>
      <c r="E292" s="140"/>
      <c r="F292" s="140"/>
      <c r="G292" s="140"/>
      <c r="H292" s="140"/>
      <c r="I292" s="140"/>
      <c r="J292" s="140"/>
      <c r="K292" s="140"/>
    </row>
    <row r="293" spans="2:11">
      <c r="B293" s="140"/>
      <c r="C293" s="140"/>
      <c r="D293" s="140"/>
      <c r="E293" s="140"/>
      <c r="F293" s="140"/>
      <c r="G293" s="140"/>
      <c r="H293" s="140"/>
      <c r="I293" s="140"/>
      <c r="J293" s="140"/>
      <c r="K293" s="140"/>
    </row>
    <row r="294" spans="2:11">
      <c r="B294" s="140"/>
      <c r="C294" s="140"/>
      <c r="D294" s="140"/>
      <c r="E294" s="140"/>
      <c r="F294" s="140"/>
      <c r="G294" s="140"/>
      <c r="H294" s="140"/>
      <c r="I294" s="140"/>
      <c r="J294" s="140"/>
      <c r="K294" s="140"/>
    </row>
    <row r="295" spans="2:11">
      <c r="B295" s="140"/>
      <c r="C295" s="140"/>
      <c r="D295" s="140"/>
      <c r="E295" s="140"/>
      <c r="F295" s="140"/>
      <c r="G295" s="140"/>
      <c r="H295" s="140"/>
      <c r="I295" s="140"/>
      <c r="J295" s="140"/>
      <c r="K295" s="140"/>
    </row>
    <row r="296" spans="2:11">
      <c r="B296" s="140"/>
      <c r="C296" s="140"/>
      <c r="D296" s="140"/>
      <c r="E296" s="140"/>
      <c r="F296" s="140"/>
      <c r="G296" s="140"/>
      <c r="H296" s="140"/>
      <c r="I296" s="140"/>
      <c r="J296" s="140"/>
      <c r="K296" s="140"/>
    </row>
    <row r="297" spans="2:11">
      <c r="B297" s="140"/>
      <c r="C297" s="140"/>
      <c r="D297" s="140"/>
      <c r="E297" s="140"/>
      <c r="F297" s="140"/>
      <c r="G297" s="140"/>
      <c r="H297" s="140"/>
      <c r="I297" s="140"/>
      <c r="J297" s="140"/>
      <c r="K297" s="140"/>
    </row>
    <row r="298" spans="2:11">
      <c r="B298" s="140"/>
      <c r="C298" s="140"/>
      <c r="D298" s="140"/>
      <c r="E298" s="140"/>
      <c r="F298" s="140"/>
      <c r="G298" s="140"/>
      <c r="H298" s="140"/>
      <c r="I298" s="140"/>
      <c r="J298" s="140"/>
      <c r="K298" s="140"/>
    </row>
    <row r="299" spans="2:11">
      <c r="B299" s="140"/>
      <c r="C299" s="140"/>
      <c r="D299" s="140"/>
      <c r="E299" s="140"/>
      <c r="F299" s="140"/>
      <c r="G299" s="140"/>
      <c r="H299" s="140"/>
      <c r="I299" s="140"/>
      <c r="J299" s="140"/>
      <c r="K299" s="140"/>
    </row>
    <row r="300" spans="2:11">
      <c r="B300" s="140"/>
      <c r="C300" s="140"/>
      <c r="D300" s="140"/>
      <c r="E300" s="140"/>
      <c r="F300" s="140"/>
      <c r="G300" s="140"/>
      <c r="H300" s="140"/>
      <c r="I300" s="140"/>
      <c r="J300" s="140"/>
      <c r="K300" s="140"/>
    </row>
    <row r="301" spans="2:11">
      <c r="B301" s="140"/>
      <c r="C301" s="140"/>
      <c r="D301" s="140"/>
      <c r="E301" s="140"/>
      <c r="F301" s="140"/>
      <c r="G301" s="140"/>
      <c r="H301" s="140"/>
      <c r="I301" s="140"/>
      <c r="J301" s="140"/>
      <c r="K301" s="140"/>
    </row>
    <row r="302" spans="2:11">
      <c r="B302" s="140"/>
      <c r="C302" s="140"/>
      <c r="D302" s="140"/>
      <c r="E302" s="140"/>
      <c r="F302" s="140"/>
      <c r="G302" s="140"/>
      <c r="H302" s="140"/>
      <c r="I302" s="140"/>
      <c r="J302" s="140"/>
      <c r="K302" s="140"/>
    </row>
    <row r="303" spans="2:11">
      <c r="B303" s="140"/>
      <c r="C303" s="140"/>
      <c r="D303" s="140"/>
      <c r="E303" s="140"/>
      <c r="F303" s="140"/>
      <c r="G303" s="140"/>
      <c r="H303" s="140"/>
      <c r="I303" s="140"/>
      <c r="J303" s="140"/>
      <c r="K303" s="140"/>
    </row>
    <row r="304" spans="2:11">
      <c r="B304" s="140"/>
      <c r="C304" s="140"/>
      <c r="D304" s="140"/>
      <c r="E304" s="140"/>
      <c r="F304" s="140"/>
      <c r="G304" s="140"/>
      <c r="H304" s="140"/>
      <c r="I304" s="140"/>
      <c r="J304" s="140"/>
      <c r="K304" s="140"/>
    </row>
    <row r="305" spans="2:11">
      <c r="B305" s="140"/>
      <c r="C305" s="140"/>
      <c r="D305" s="140"/>
      <c r="E305" s="140"/>
      <c r="F305" s="140"/>
      <c r="G305" s="140"/>
      <c r="H305" s="140"/>
      <c r="I305" s="140"/>
      <c r="J305" s="140"/>
      <c r="K305" s="140"/>
    </row>
    <row r="306" spans="2:11">
      <c r="B306" s="140"/>
      <c r="C306" s="140"/>
      <c r="D306" s="140"/>
      <c r="E306" s="140"/>
      <c r="F306" s="140"/>
      <c r="G306" s="140"/>
      <c r="H306" s="140"/>
      <c r="I306" s="140"/>
      <c r="J306" s="140"/>
      <c r="K306" s="140"/>
    </row>
    <row r="307" spans="2:11">
      <c r="B307" s="140"/>
      <c r="C307" s="140"/>
      <c r="D307" s="140"/>
      <c r="E307" s="140"/>
      <c r="F307" s="140"/>
      <c r="G307" s="140"/>
      <c r="H307" s="140"/>
      <c r="I307" s="140"/>
      <c r="J307" s="140"/>
      <c r="K307" s="140"/>
    </row>
    <row r="308" spans="2:11">
      <c r="B308" s="140"/>
      <c r="C308" s="140"/>
      <c r="D308" s="140"/>
      <c r="E308" s="140"/>
      <c r="F308" s="140"/>
      <c r="G308" s="140"/>
      <c r="H308" s="140"/>
      <c r="I308" s="140"/>
      <c r="J308" s="140"/>
      <c r="K308" s="140"/>
    </row>
    <row r="309" spans="2:11">
      <c r="B309" s="140"/>
      <c r="C309" s="140"/>
      <c r="D309" s="140"/>
      <c r="E309" s="140"/>
      <c r="F309" s="140"/>
      <c r="G309" s="140"/>
      <c r="H309" s="140"/>
      <c r="I309" s="140"/>
      <c r="J309" s="140"/>
      <c r="K309" s="140"/>
    </row>
    <row r="310" spans="2:11">
      <c r="B310" s="140"/>
      <c r="C310" s="140"/>
      <c r="D310" s="140"/>
      <c r="E310" s="140"/>
      <c r="F310" s="140"/>
      <c r="G310" s="140"/>
      <c r="H310" s="140"/>
      <c r="I310" s="140"/>
      <c r="J310" s="140"/>
      <c r="K310" s="140"/>
    </row>
    <row r="311" spans="2:11">
      <c r="B311" s="140"/>
      <c r="C311" s="140"/>
      <c r="D311" s="140"/>
      <c r="E311" s="140"/>
      <c r="F311" s="140"/>
      <c r="G311" s="140"/>
      <c r="H311" s="140"/>
      <c r="I311" s="140"/>
      <c r="J311" s="140"/>
      <c r="K311" s="140"/>
    </row>
    <row r="312" spans="2:11">
      <c r="B312" s="140"/>
      <c r="C312" s="140"/>
      <c r="D312" s="140"/>
      <c r="E312" s="140"/>
      <c r="F312" s="140"/>
      <c r="G312" s="140"/>
      <c r="H312" s="140"/>
      <c r="I312" s="140"/>
      <c r="J312" s="140"/>
      <c r="K312" s="140"/>
    </row>
    <row r="313" spans="2:11">
      <c r="B313" s="140"/>
      <c r="C313" s="140"/>
      <c r="D313" s="140"/>
      <c r="E313" s="140"/>
      <c r="F313" s="140"/>
      <c r="G313" s="140"/>
      <c r="H313" s="140"/>
      <c r="I313" s="140"/>
      <c r="J313" s="140"/>
      <c r="K313" s="140"/>
    </row>
    <row r="314" spans="2:11">
      <c r="B314" s="140"/>
      <c r="C314" s="140"/>
      <c r="D314" s="140"/>
      <c r="E314" s="140"/>
      <c r="F314" s="140"/>
      <c r="G314" s="140"/>
      <c r="H314" s="140"/>
      <c r="I314" s="140"/>
      <c r="J314" s="140"/>
      <c r="K314" s="140"/>
    </row>
    <row r="315" spans="2:11">
      <c r="B315" s="140"/>
      <c r="C315" s="140"/>
      <c r="D315" s="140"/>
      <c r="E315" s="140"/>
      <c r="F315" s="140"/>
      <c r="G315" s="140"/>
      <c r="H315" s="140"/>
      <c r="I315" s="140"/>
      <c r="J315" s="140"/>
      <c r="K315" s="140"/>
    </row>
    <row r="316" spans="2:11">
      <c r="B316" s="140"/>
      <c r="C316" s="140"/>
      <c r="D316" s="140"/>
      <c r="E316" s="140"/>
      <c r="F316" s="140"/>
      <c r="G316" s="140"/>
      <c r="H316" s="140"/>
      <c r="I316" s="140"/>
      <c r="J316" s="140"/>
      <c r="K316" s="140"/>
    </row>
    <row r="317" spans="2:11">
      <c r="B317" s="140"/>
      <c r="C317" s="140"/>
      <c r="D317" s="140"/>
      <c r="E317" s="140"/>
      <c r="F317" s="140"/>
      <c r="G317" s="140"/>
      <c r="H317" s="140"/>
      <c r="I317" s="140"/>
      <c r="J317" s="140"/>
      <c r="K317" s="140"/>
    </row>
    <row r="318" spans="2:11">
      <c r="B318" s="140"/>
      <c r="C318" s="140"/>
      <c r="D318" s="140"/>
      <c r="E318" s="140"/>
      <c r="F318" s="140"/>
      <c r="G318" s="140"/>
      <c r="H318" s="140"/>
      <c r="I318" s="140"/>
      <c r="J318" s="140"/>
      <c r="K318" s="140"/>
    </row>
    <row r="319" spans="2:11">
      <c r="B319" s="140"/>
      <c r="C319" s="140"/>
      <c r="D319" s="140"/>
      <c r="E319" s="140"/>
      <c r="F319" s="140"/>
      <c r="G319" s="140"/>
      <c r="H319" s="140"/>
      <c r="I319" s="140"/>
      <c r="J319" s="140"/>
      <c r="K319" s="140"/>
    </row>
    <row r="320" spans="2:11">
      <c r="B320" s="140"/>
      <c r="C320" s="140"/>
      <c r="D320" s="140"/>
      <c r="E320" s="140"/>
      <c r="F320" s="140"/>
      <c r="G320" s="140"/>
      <c r="H320" s="140"/>
      <c r="I320" s="140"/>
      <c r="J320" s="140"/>
      <c r="K320" s="140"/>
    </row>
    <row r="321" spans="2:11">
      <c r="B321" s="140"/>
      <c r="C321" s="140"/>
      <c r="D321" s="140"/>
      <c r="E321" s="140"/>
      <c r="F321" s="140"/>
      <c r="G321" s="140"/>
      <c r="H321" s="140"/>
      <c r="I321" s="140"/>
      <c r="J321" s="140"/>
      <c r="K321" s="140"/>
    </row>
    <row r="322" spans="2:11">
      <c r="B322" s="140"/>
      <c r="C322" s="140"/>
      <c r="D322" s="140"/>
      <c r="E322" s="140"/>
      <c r="F322" s="140"/>
      <c r="G322" s="140"/>
      <c r="H322" s="140"/>
      <c r="I322" s="140"/>
      <c r="J322" s="140"/>
      <c r="K322" s="140"/>
    </row>
    <row r="323" spans="2:11">
      <c r="B323" s="140"/>
      <c r="C323" s="140"/>
      <c r="D323" s="140"/>
      <c r="E323" s="140"/>
      <c r="F323" s="140"/>
      <c r="G323" s="140"/>
      <c r="H323" s="140"/>
      <c r="I323" s="140"/>
      <c r="J323" s="140"/>
      <c r="K323" s="140"/>
    </row>
    <row r="324" spans="2:11">
      <c r="B324" s="140"/>
      <c r="C324" s="140"/>
      <c r="D324" s="140"/>
      <c r="E324" s="140"/>
      <c r="F324" s="140"/>
      <c r="G324" s="140"/>
      <c r="H324" s="140"/>
      <c r="I324" s="140"/>
      <c r="J324" s="140"/>
      <c r="K324" s="140"/>
    </row>
    <row r="325" spans="2:11">
      <c r="B325" s="140"/>
      <c r="C325" s="140"/>
      <c r="D325" s="140"/>
      <c r="E325" s="140"/>
      <c r="F325" s="140"/>
      <c r="G325" s="140"/>
      <c r="H325" s="140"/>
      <c r="I325" s="140"/>
      <c r="J325" s="140"/>
      <c r="K325" s="140"/>
    </row>
    <row r="326" spans="2:11">
      <c r="B326" s="140"/>
      <c r="C326" s="140"/>
      <c r="D326" s="140"/>
      <c r="E326" s="140"/>
      <c r="F326" s="140"/>
      <c r="G326" s="140"/>
      <c r="H326" s="140"/>
      <c r="I326" s="140"/>
      <c r="J326" s="140"/>
      <c r="K326" s="140"/>
    </row>
    <row r="327" spans="2:11">
      <c r="B327" s="140"/>
      <c r="C327" s="140"/>
      <c r="D327" s="140"/>
      <c r="E327" s="140"/>
      <c r="F327" s="140"/>
      <c r="G327" s="140"/>
      <c r="H327" s="140"/>
      <c r="I327" s="140"/>
      <c r="J327" s="140"/>
      <c r="K327" s="140"/>
    </row>
    <row r="328" spans="2:11">
      <c r="B328" s="140"/>
      <c r="C328" s="140"/>
      <c r="D328" s="140"/>
      <c r="E328" s="140"/>
      <c r="F328" s="140"/>
      <c r="G328" s="140"/>
      <c r="H328" s="140"/>
      <c r="I328" s="140"/>
      <c r="J328" s="140"/>
      <c r="K328" s="140"/>
    </row>
    <row r="329" spans="2:11">
      <c r="B329" s="140"/>
      <c r="C329" s="140"/>
      <c r="D329" s="140"/>
      <c r="E329" s="140"/>
      <c r="F329" s="140"/>
      <c r="G329" s="140"/>
      <c r="H329" s="140"/>
      <c r="I329" s="140"/>
      <c r="J329" s="140"/>
      <c r="K329" s="140"/>
    </row>
    <row r="330" spans="2:11">
      <c r="B330" s="140"/>
      <c r="C330" s="140"/>
      <c r="D330" s="140"/>
      <c r="E330" s="140"/>
      <c r="F330" s="140"/>
      <c r="G330" s="140"/>
      <c r="H330" s="140"/>
      <c r="I330" s="140"/>
      <c r="J330" s="140"/>
      <c r="K330" s="140"/>
    </row>
    <row r="331" spans="2:11">
      <c r="B331" s="140"/>
      <c r="C331" s="140"/>
      <c r="D331" s="140"/>
      <c r="E331" s="140"/>
      <c r="F331" s="140"/>
      <c r="G331" s="140"/>
      <c r="H331" s="140"/>
      <c r="I331" s="140"/>
      <c r="J331" s="140"/>
      <c r="K331" s="140"/>
    </row>
    <row r="332" spans="2:11">
      <c r="B332" s="140"/>
      <c r="C332" s="140"/>
      <c r="D332" s="140"/>
      <c r="E332" s="140"/>
      <c r="F332" s="140"/>
      <c r="G332" s="140"/>
      <c r="H332" s="140"/>
      <c r="I332" s="140"/>
      <c r="J332" s="140"/>
      <c r="K332" s="140"/>
    </row>
    <row r="333" spans="2:11">
      <c r="B333" s="140"/>
      <c r="C333" s="140"/>
      <c r="D333" s="140"/>
      <c r="E333" s="140"/>
      <c r="F333" s="140"/>
      <c r="G333" s="140"/>
      <c r="H333" s="140"/>
      <c r="I333" s="140"/>
      <c r="J333" s="140"/>
      <c r="K333" s="140"/>
    </row>
    <row r="334" spans="2:11">
      <c r="B334" s="140"/>
      <c r="C334" s="140"/>
      <c r="D334" s="140"/>
      <c r="E334" s="140"/>
      <c r="F334" s="140"/>
      <c r="G334" s="140"/>
      <c r="H334" s="140"/>
      <c r="I334" s="140"/>
      <c r="J334" s="140"/>
      <c r="K334" s="140"/>
    </row>
    <row r="335" spans="2:11">
      <c r="B335" s="140"/>
      <c r="C335" s="140"/>
      <c r="D335" s="140"/>
      <c r="E335" s="140"/>
      <c r="F335" s="140"/>
      <c r="G335" s="140"/>
      <c r="H335" s="140"/>
      <c r="I335" s="140"/>
      <c r="J335" s="140"/>
      <c r="K335" s="140"/>
    </row>
    <row r="336" spans="2:11">
      <c r="B336" s="140"/>
      <c r="C336" s="140"/>
      <c r="D336" s="140"/>
      <c r="E336" s="140"/>
      <c r="F336" s="140"/>
      <c r="G336" s="140"/>
      <c r="H336" s="140"/>
      <c r="I336" s="140"/>
      <c r="J336" s="140"/>
      <c r="K336" s="140"/>
    </row>
    <row r="337" spans="2:11">
      <c r="B337" s="140"/>
      <c r="C337" s="140"/>
      <c r="D337" s="140"/>
      <c r="E337" s="140"/>
      <c r="F337" s="140"/>
      <c r="G337" s="140"/>
      <c r="H337" s="140"/>
      <c r="I337" s="140"/>
      <c r="J337" s="140"/>
      <c r="K337" s="140"/>
    </row>
    <row r="338" spans="2:11">
      <c r="B338" s="140"/>
      <c r="C338" s="140"/>
      <c r="D338" s="140"/>
      <c r="E338" s="140"/>
      <c r="F338" s="140"/>
      <c r="G338" s="140"/>
      <c r="H338" s="140"/>
      <c r="I338" s="140"/>
      <c r="J338" s="140"/>
      <c r="K338" s="140"/>
    </row>
    <row r="339" spans="2:11">
      <c r="B339" s="140"/>
      <c r="C339" s="140"/>
      <c r="D339" s="140"/>
      <c r="E339" s="140"/>
      <c r="F339" s="140"/>
      <c r="G339" s="140"/>
      <c r="H339" s="140"/>
      <c r="I339" s="140"/>
      <c r="J339" s="140"/>
      <c r="K339" s="140"/>
    </row>
    <row r="340" spans="2:11">
      <c r="B340" s="140"/>
      <c r="C340" s="140"/>
      <c r="D340" s="140"/>
      <c r="E340" s="140"/>
      <c r="F340" s="140"/>
      <c r="G340" s="140"/>
      <c r="H340" s="140"/>
      <c r="I340" s="140"/>
      <c r="J340" s="140"/>
      <c r="K340" s="140"/>
    </row>
    <row r="341" spans="2:11">
      <c r="B341" s="140"/>
      <c r="C341" s="140"/>
      <c r="D341" s="140"/>
      <c r="E341" s="140"/>
      <c r="F341" s="140"/>
      <c r="G341" s="140"/>
      <c r="H341" s="140"/>
      <c r="I341" s="140"/>
      <c r="J341" s="140"/>
      <c r="K341" s="140"/>
    </row>
    <row r="342" spans="2:11">
      <c r="B342" s="140"/>
      <c r="C342" s="140"/>
      <c r="D342" s="140"/>
      <c r="E342" s="140"/>
      <c r="F342" s="140"/>
      <c r="G342" s="140"/>
      <c r="H342" s="140"/>
      <c r="I342" s="140"/>
      <c r="J342" s="140"/>
      <c r="K342" s="140"/>
    </row>
    <row r="343" spans="2:11">
      <c r="B343" s="140"/>
      <c r="C343" s="140"/>
      <c r="D343" s="140"/>
      <c r="E343" s="140"/>
      <c r="F343" s="140"/>
      <c r="G343" s="140"/>
      <c r="H343" s="140"/>
      <c r="I343" s="140"/>
      <c r="J343" s="140"/>
      <c r="K343" s="140"/>
    </row>
    <row r="344" spans="2:11">
      <c r="B344" s="140"/>
      <c r="C344" s="140"/>
      <c r="D344" s="140"/>
      <c r="E344" s="140"/>
      <c r="F344" s="140"/>
      <c r="G344" s="140"/>
      <c r="H344" s="140"/>
      <c r="I344" s="140"/>
      <c r="J344" s="140"/>
      <c r="K344" s="140"/>
    </row>
    <row r="345" spans="2:11">
      <c r="B345" s="140"/>
      <c r="C345" s="140"/>
      <c r="D345" s="140"/>
      <c r="E345" s="140"/>
      <c r="F345" s="140"/>
      <c r="G345" s="140"/>
      <c r="H345" s="140"/>
      <c r="I345" s="140"/>
      <c r="J345" s="140"/>
      <c r="K345" s="140"/>
    </row>
    <row r="346" spans="2:11">
      <c r="B346" s="140"/>
      <c r="C346" s="140"/>
      <c r="D346" s="140"/>
      <c r="E346" s="140"/>
      <c r="F346" s="140"/>
      <c r="G346" s="140"/>
      <c r="H346" s="140"/>
      <c r="I346" s="140"/>
      <c r="J346" s="140"/>
      <c r="K346" s="140"/>
    </row>
    <row r="347" spans="2:11">
      <c r="B347" s="140"/>
      <c r="C347" s="140"/>
      <c r="D347" s="140"/>
      <c r="E347" s="140"/>
      <c r="F347" s="140"/>
      <c r="G347" s="140"/>
      <c r="H347" s="140"/>
      <c r="I347" s="140"/>
      <c r="J347" s="140"/>
      <c r="K347" s="140"/>
    </row>
    <row r="348" spans="2:11">
      <c r="B348" s="140"/>
      <c r="C348" s="140"/>
      <c r="D348" s="140"/>
      <c r="E348" s="140"/>
      <c r="F348" s="140"/>
      <c r="G348" s="140"/>
      <c r="H348" s="140"/>
      <c r="I348" s="140"/>
      <c r="J348" s="140"/>
      <c r="K348" s="140"/>
    </row>
    <row r="349" spans="2:11">
      <c r="B349" s="140"/>
      <c r="C349" s="140"/>
      <c r="D349" s="140"/>
      <c r="E349" s="140"/>
      <c r="F349" s="140"/>
      <c r="G349" s="140"/>
      <c r="H349" s="140"/>
      <c r="I349" s="140"/>
      <c r="J349" s="140"/>
      <c r="K349" s="140"/>
    </row>
    <row r="350" spans="2:11">
      <c r="B350" s="140"/>
      <c r="C350" s="140"/>
      <c r="D350" s="140"/>
      <c r="E350" s="140"/>
      <c r="F350" s="140"/>
      <c r="G350" s="140"/>
      <c r="H350" s="140"/>
      <c r="I350" s="140"/>
      <c r="J350" s="140"/>
      <c r="K350" s="140"/>
    </row>
    <row r="351" spans="2:11">
      <c r="B351" s="140"/>
      <c r="C351" s="140"/>
      <c r="D351" s="140"/>
      <c r="E351" s="140"/>
      <c r="F351" s="140"/>
      <c r="G351" s="140"/>
      <c r="H351" s="140"/>
      <c r="I351" s="140"/>
      <c r="J351" s="140"/>
      <c r="K351" s="140"/>
    </row>
    <row r="352" spans="2:11">
      <c r="B352" s="140"/>
      <c r="C352" s="140"/>
      <c r="D352" s="140"/>
      <c r="E352" s="140"/>
      <c r="F352" s="140"/>
      <c r="G352" s="140"/>
      <c r="H352" s="140"/>
      <c r="I352" s="140"/>
      <c r="J352" s="140"/>
      <c r="K352" s="140"/>
    </row>
    <row r="353" spans="2:11">
      <c r="B353" s="140"/>
      <c r="C353" s="140"/>
      <c r="D353" s="140"/>
      <c r="E353" s="140"/>
      <c r="F353" s="140"/>
      <c r="G353" s="140"/>
      <c r="H353" s="140"/>
      <c r="I353" s="140"/>
      <c r="J353" s="140"/>
      <c r="K353" s="140"/>
    </row>
    <row r="354" spans="2:11">
      <c r="B354" s="140"/>
      <c r="C354" s="140"/>
      <c r="D354" s="140"/>
      <c r="E354" s="140"/>
      <c r="F354" s="140"/>
      <c r="G354" s="140"/>
      <c r="H354" s="140"/>
      <c r="I354" s="140"/>
      <c r="J354" s="140"/>
      <c r="K354" s="140"/>
    </row>
    <row r="355" spans="2:11">
      <c r="B355" s="140"/>
      <c r="C355" s="140"/>
      <c r="D355" s="140"/>
      <c r="E355" s="140"/>
      <c r="F355" s="140"/>
      <c r="G355" s="140"/>
      <c r="H355" s="140"/>
      <c r="I355" s="140"/>
      <c r="J355" s="140"/>
      <c r="K355" s="140"/>
    </row>
    <row r="356" spans="2:11">
      <c r="B356" s="140"/>
      <c r="C356" s="140"/>
      <c r="D356" s="140"/>
      <c r="E356" s="140"/>
      <c r="F356" s="140"/>
      <c r="G356" s="140"/>
      <c r="H356" s="140"/>
      <c r="I356" s="140"/>
      <c r="J356" s="140"/>
      <c r="K356" s="140"/>
    </row>
    <row r="357" spans="2:11">
      <c r="B357" s="140"/>
      <c r="C357" s="140"/>
      <c r="D357" s="140"/>
      <c r="E357" s="140"/>
      <c r="F357" s="140"/>
      <c r="G357" s="140"/>
      <c r="H357" s="140"/>
      <c r="I357" s="140"/>
      <c r="J357" s="140"/>
      <c r="K357" s="140"/>
    </row>
    <row r="358" spans="2:11">
      <c r="B358" s="140"/>
      <c r="C358" s="140"/>
      <c r="D358" s="140"/>
      <c r="E358" s="140"/>
      <c r="F358" s="140"/>
      <c r="G358" s="140"/>
      <c r="H358" s="140"/>
      <c r="I358" s="140"/>
      <c r="J358" s="140"/>
      <c r="K358" s="140"/>
    </row>
    <row r="359" spans="2:11">
      <c r="B359" s="140"/>
      <c r="C359" s="140"/>
      <c r="D359" s="140"/>
      <c r="E359" s="140"/>
      <c r="F359" s="140"/>
      <c r="G359" s="140"/>
      <c r="H359" s="140"/>
      <c r="I359" s="140"/>
      <c r="J359" s="140"/>
      <c r="K359" s="140"/>
    </row>
    <row r="360" spans="2:11">
      <c r="B360" s="140"/>
      <c r="C360" s="140"/>
      <c r="D360" s="140"/>
      <c r="E360" s="140"/>
      <c r="F360" s="140"/>
      <c r="G360" s="140"/>
      <c r="H360" s="140"/>
      <c r="I360" s="140"/>
      <c r="J360" s="140"/>
      <c r="K360" s="140"/>
    </row>
    <row r="361" spans="2:11">
      <c r="B361" s="140"/>
      <c r="C361" s="140"/>
      <c r="D361" s="140"/>
      <c r="E361" s="140"/>
      <c r="F361" s="140"/>
      <c r="G361" s="140"/>
      <c r="H361" s="140"/>
      <c r="I361" s="140"/>
      <c r="J361" s="140"/>
      <c r="K361" s="140"/>
    </row>
    <row r="362" spans="2:11">
      <c r="B362" s="140"/>
      <c r="C362" s="140"/>
      <c r="D362" s="140"/>
      <c r="E362" s="140"/>
      <c r="F362" s="140"/>
      <c r="G362" s="140"/>
      <c r="H362" s="140"/>
      <c r="I362" s="140"/>
      <c r="J362" s="140"/>
      <c r="K362" s="140"/>
    </row>
    <row r="363" spans="2:11">
      <c r="B363" s="140"/>
      <c r="C363" s="140"/>
      <c r="D363" s="140"/>
      <c r="E363" s="140"/>
      <c r="F363" s="140"/>
      <c r="G363" s="140"/>
      <c r="H363" s="140"/>
      <c r="I363" s="140"/>
      <c r="J363" s="140"/>
      <c r="K363" s="140"/>
    </row>
    <row r="364" spans="2:11">
      <c r="B364" s="140"/>
      <c r="C364" s="140"/>
      <c r="D364" s="140"/>
      <c r="E364" s="140"/>
      <c r="F364" s="140"/>
      <c r="G364" s="140"/>
      <c r="H364" s="140"/>
      <c r="I364" s="140"/>
      <c r="J364" s="140"/>
      <c r="K364" s="140"/>
    </row>
    <row r="365" spans="2:11">
      <c r="B365" s="140"/>
      <c r="C365" s="140"/>
      <c r="D365" s="140"/>
      <c r="E365" s="140"/>
      <c r="F365" s="140"/>
      <c r="G365" s="140"/>
      <c r="H365" s="140"/>
      <c r="I365" s="140"/>
      <c r="J365" s="140"/>
      <c r="K365" s="140"/>
    </row>
    <row r="366" spans="2:11">
      <c r="B366" s="140"/>
      <c r="C366" s="140"/>
      <c r="D366" s="140"/>
      <c r="E366" s="140"/>
      <c r="F366" s="140"/>
      <c r="G366" s="140"/>
      <c r="H366" s="140"/>
      <c r="I366" s="140"/>
      <c r="J366" s="140"/>
      <c r="K366" s="140"/>
    </row>
    <row r="367" spans="2:11">
      <c r="B367" s="140"/>
      <c r="C367" s="140"/>
      <c r="D367" s="140"/>
      <c r="E367" s="140"/>
      <c r="F367" s="140"/>
      <c r="G367" s="140"/>
      <c r="H367" s="140"/>
      <c r="I367" s="140"/>
      <c r="J367" s="140"/>
      <c r="K367" s="140"/>
    </row>
    <row r="368" spans="2:11">
      <c r="B368" s="140"/>
      <c r="C368" s="140"/>
      <c r="D368" s="140"/>
      <c r="E368" s="140"/>
      <c r="F368" s="140"/>
      <c r="G368" s="140"/>
      <c r="H368" s="140"/>
      <c r="I368" s="140"/>
      <c r="J368" s="140"/>
      <c r="K368" s="140"/>
    </row>
    <row r="369" spans="2:11">
      <c r="B369" s="140"/>
      <c r="C369" s="140"/>
      <c r="D369" s="140"/>
      <c r="E369" s="140"/>
      <c r="F369" s="140"/>
      <c r="G369" s="140"/>
      <c r="H369" s="140"/>
      <c r="I369" s="140"/>
      <c r="J369" s="140"/>
      <c r="K369" s="140"/>
    </row>
    <row r="370" spans="2:11">
      <c r="B370" s="140"/>
      <c r="C370" s="140"/>
      <c r="D370" s="140"/>
      <c r="E370" s="140"/>
      <c r="F370" s="140"/>
      <c r="G370" s="140"/>
      <c r="H370" s="140"/>
      <c r="I370" s="140"/>
      <c r="J370" s="140"/>
      <c r="K370" s="140"/>
    </row>
    <row r="371" spans="2:11">
      <c r="B371" s="140"/>
      <c r="C371" s="140"/>
      <c r="D371" s="140"/>
      <c r="E371" s="140"/>
      <c r="F371" s="140"/>
      <c r="G371" s="140"/>
      <c r="H371" s="140"/>
      <c r="I371" s="140"/>
      <c r="J371" s="140"/>
      <c r="K371" s="140"/>
    </row>
    <row r="372" spans="2:11">
      <c r="B372" s="140"/>
      <c r="C372" s="140"/>
      <c r="D372" s="140"/>
      <c r="E372" s="140"/>
      <c r="F372" s="140"/>
      <c r="G372" s="140"/>
      <c r="H372" s="140"/>
      <c r="I372" s="140"/>
      <c r="J372" s="140"/>
      <c r="K372" s="140"/>
    </row>
    <row r="373" spans="2:11">
      <c r="B373" s="140"/>
      <c r="C373" s="140"/>
      <c r="D373" s="140"/>
      <c r="E373" s="140"/>
      <c r="F373" s="140"/>
      <c r="G373" s="140"/>
      <c r="H373" s="140"/>
      <c r="I373" s="140"/>
      <c r="J373" s="140"/>
      <c r="K373" s="140"/>
    </row>
    <row r="374" spans="2:11">
      <c r="B374" s="140"/>
      <c r="C374" s="140"/>
      <c r="D374" s="140"/>
      <c r="E374" s="140"/>
      <c r="F374" s="140"/>
      <c r="G374" s="140"/>
      <c r="H374" s="140"/>
      <c r="I374" s="140"/>
      <c r="J374" s="140"/>
      <c r="K374" s="140"/>
    </row>
    <row r="375" spans="2:11">
      <c r="B375" s="140"/>
      <c r="C375" s="140"/>
      <c r="D375" s="140"/>
      <c r="E375" s="140"/>
      <c r="F375" s="140"/>
      <c r="G375" s="140"/>
      <c r="H375" s="140"/>
      <c r="I375" s="140"/>
      <c r="J375" s="140"/>
      <c r="K375" s="140"/>
    </row>
    <row r="376" spans="2:11">
      <c r="B376" s="140"/>
      <c r="C376" s="140"/>
      <c r="D376" s="140"/>
      <c r="E376" s="140"/>
      <c r="F376" s="140"/>
      <c r="G376" s="140"/>
      <c r="H376" s="140"/>
      <c r="I376" s="140"/>
      <c r="J376" s="140"/>
      <c r="K376" s="140"/>
    </row>
    <row r="377" spans="2:11">
      <c r="B377" s="140"/>
      <c r="C377" s="140"/>
      <c r="D377" s="140"/>
      <c r="E377" s="140"/>
      <c r="F377" s="140"/>
      <c r="G377" s="140"/>
      <c r="H377" s="140"/>
      <c r="I377" s="140"/>
      <c r="J377" s="140"/>
      <c r="K377" s="140"/>
    </row>
    <row r="378" spans="2:11">
      <c r="B378" s="140"/>
      <c r="C378" s="140"/>
      <c r="D378" s="140"/>
      <c r="E378" s="140"/>
      <c r="F378" s="140"/>
      <c r="G378" s="140"/>
      <c r="H378" s="140"/>
      <c r="I378" s="140"/>
      <c r="J378" s="140"/>
      <c r="K378" s="140"/>
    </row>
    <row r="379" spans="2:11">
      <c r="B379" s="140"/>
      <c r="C379" s="140"/>
      <c r="D379" s="140"/>
      <c r="E379" s="140"/>
      <c r="F379" s="140"/>
      <c r="G379" s="140"/>
      <c r="H379" s="140"/>
      <c r="I379" s="140"/>
      <c r="J379" s="140"/>
      <c r="K379" s="140"/>
    </row>
    <row r="380" spans="2:11">
      <c r="B380" s="140"/>
      <c r="C380" s="140"/>
      <c r="D380" s="140"/>
      <c r="E380" s="140"/>
      <c r="F380" s="140"/>
      <c r="G380" s="140"/>
      <c r="H380" s="140"/>
      <c r="I380" s="140"/>
      <c r="J380" s="140"/>
      <c r="K380" s="140"/>
    </row>
    <row r="381" spans="2:11">
      <c r="B381" s="140"/>
      <c r="C381" s="140"/>
      <c r="D381" s="140"/>
      <c r="E381" s="140"/>
      <c r="F381" s="140"/>
      <c r="G381" s="140"/>
      <c r="H381" s="140"/>
      <c r="I381" s="140"/>
      <c r="J381" s="140"/>
      <c r="K381" s="140"/>
    </row>
    <row r="382" spans="2:11">
      <c r="B382" s="140"/>
      <c r="C382" s="140"/>
      <c r="D382" s="140"/>
      <c r="E382" s="140"/>
      <c r="F382" s="140"/>
      <c r="G382" s="140"/>
      <c r="H382" s="140"/>
      <c r="I382" s="140"/>
      <c r="J382" s="140"/>
      <c r="K382" s="140"/>
    </row>
    <row r="383" spans="2:11">
      <c r="B383" s="140"/>
      <c r="C383" s="140"/>
      <c r="D383" s="140"/>
      <c r="E383" s="140"/>
      <c r="F383" s="140"/>
      <c r="G383" s="140"/>
      <c r="H383" s="140"/>
      <c r="I383" s="140"/>
      <c r="J383" s="140"/>
      <c r="K383" s="140"/>
    </row>
    <row r="384" spans="2:11">
      <c r="B384" s="140"/>
      <c r="C384" s="140"/>
      <c r="D384" s="140"/>
      <c r="E384" s="140"/>
      <c r="F384" s="140"/>
      <c r="G384" s="140"/>
      <c r="H384" s="140"/>
      <c r="I384" s="140"/>
      <c r="J384" s="140"/>
      <c r="K384" s="140"/>
    </row>
    <row r="385" spans="2:11">
      <c r="B385" s="140"/>
      <c r="C385" s="140"/>
      <c r="D385" s="140"/>
      <c r="E385" s="140"/>
      <c r="F385" s="140"/>
      <c r="G385" s="140"/>
      <c r="H385" s="140"/>
      <c r="I385" s="140"/>
      <c r="J385" s="140"/>
      <c r="K385" s="140"/>
    </row>
    <row r="386" spans="2:11">
      <c r="B386" s="140"/>
      <c r="C386" s="140"/>
      <c r="D386" s="140"/>
      <c r="E386" s="140"/>
      <c r="F386" s="140"/>
      <c r="G386" s="140"/>
      <c r="H386" s="140"/>
      <c r="I386" s="140"/>
      <c r="J386" s="140"/>
      <c r="K386" s="140"/>
    </row>
    <row r="387" spans="2:11">
      <c r="B387" s="140"/>
      <c r="C387" s="140"/>
      <c r="D387" s="140"/>
      <c r="E387" s="140"/>
      <c r="F387" s="140"/>
      <c r="G387" s="140"/>
      <c r="H387" s="140"/>
      <c r="I387" s="140"/>
      <c r="J387" s="140"/>
      <c r="K387" s="140"/>
    </row>
    <row r="388" spans="2:11">
      <c r="B388" s="140"/>
      <c r="C388" s="140"/>
      <c r="D388" s="140"/>
      <c r="E388" s="140"/>
      <c r="F388" s="140"/>
      <c r="G388" s="140"/>
      <c r="H388" s="140"/>
      <c r="I388" s="140"/>
      <c r="J388" s="140"/>
      <c r="K388" s="140"/>
    </row>
    <row r="389" spans="2:11">
      <c r="B389" s="140"/>
      <c r="C389" s="140"/>
      <c r="D389" s="140"/>
      <c r="E389" s="140"/>
      <c r="F389" s="140"/>
      <c r="G389" s="140"/>
      <c r="H389" s="140"/>
      <c r="I389" s="140"/>
      <c r="J389" s="140"/>
      <c r="K389" s="140"/>
    </row>
    <row r="390" spans="2:11">
      <c r="B390" s="140"/>
      <c r="C390" s="140"/>
      <c r="D390" s="140"/>
      <c r="E390" s="140"/>
      <c r="F390" s="140"/>
      <c r="G390" s="140"/>
      <c r="H390" s="140"/>
      <c r="I390" s="140"/>
      <c r="J390" s="140"/>
      <c r="K390" s="140"/>
    </row>
    <row r="391" spans="2:11">
      <c r="B391" s="140"/>
      <c r="C391" s="140"/>
      <c r="D391" s="140"/>
      <c r="E391" s="140"/>
      <c r="F391" s="140"/>
      <c r="G391" s="140"/>
      <c r="H391" s="140"/>
      <c r="I391" s="140"/>
      <c r="J391" s="140"/>
      <c r="K391" s="140"/>
    </row>
    <row r="392" spans="2:11">
      <c r="B392" s="140"/>
      <c r="C392" s="140"/>
      <c r="D392" s="140"/>
      <c r="E392" s="140"/>
      <c r="F392" s="140"/>
      <c r="G392" s="140"/>
      <c r="H392" s="140"/>
      <c r="I392" s="140"/>
      <c r="J392" s="140"/>
      <c r="K392" s="140"/>
    </row>
    <row r="393" spans="2:11">
      <c r="B393" s="140"/>
      <c r="C393" s="140"/>
      <c r="D393" s="140"/>
      <c r="E393" s="140"/>
      <c r="F393" s="140"/>
      <c r="G393" s="140"/>
      <c r="H393" s="140"/>
      <c r="I393" s="140"/>
      <c r="J393" s="140"/>
      <c r="K393" s="140"/>
    </row>
    <row r="394" spans="2:11">
      <c r="B394" s="140"/>
      <c r="C394" s="140"/>
      <c r="D394" s="140"/>
      <c r="E394" s="140"/>
      <c r="F394" s="140"/>
      <c r="G394" s="140"/>
      <c r="H394" s="140"/>
      <c r="I394" s="140"/>
      <c r="J394" s="140"/>
      <c r="K394" s="140"/>
    </row>
    <row r="395" spans="2:11">
      <c r="B395" s="140"/>
      <c r="C395" s="140"/>
      <c r="D395" s="140"/>
      <c r="E395" s="140"/>
      <c r="F395" s="140"/>
      <c r="G395" s="140"/>
      <c r="H395" s="140"/>
      <c r="I395" s="140"/>
      <c r="J395" s="140"/>
      <c r="K395" s="140"/>
    </row>
    <row r="396" spans="2:11">
      <c r="B396" s="140"/>
      <c r="C396" s="140"/>
      <c r="D396" s="140"/>
      <c r="E396" s="140"/>
      <c r="F396" s="140"/>
      <c r="G396" s="140"/>
      <c r="H396" s="140"/>
      <c r="I396" s="140"/>
      <c r="J396" s="140"/>
      <c r="K396" s="140"/>
    </row>
    <row r="397" spans="2:11">
      <c r="B397" s="140"/>
      <c r="C397" s="140"/>
      <c r="D397" s="140"/>
      <c r="E397" s="140"/>
      <c r="F397" s="140"/>
      <c r="G397" s="140"/>
      <c r="H397" s="140"/>
      <c r="I397" s="140"/>
      <c r="J397" s="140"/>
      <c r="K397" s="140"/>
    </row>
    <row r="398" spans="2:11">
      <c r="B398" s="140"/>
      <c r="C398" s="140"/>
      <c r="D398" s="140"/>
      <c r="E398" s="140"/>
      <c r="F398" s="140"/>
      <c r="G398" s="140"/>
      <c r="H398" s="140"/>
      <c r="I398" s="140"/>
      <c r="J398" s="140"/>
      <c r="K398" s="140"/>
    </row>
    <row r="399" spans="2:11">
      <c r="B399" s="140"/>
      <c r="C399" s="140"/>
      <c r="D399" s="140"/>
      <c r="E399" s="140"/>
      <c r="F399" s="140"/>
      <c r="G399" s="140"/>
      <c r="H399" s="140"/>
      <c r="I399" s="140"/>
      <c r="J399" s="140"/>
      <c r="K399" s="140"/>
    </row>
    <row r="400" spans="2:11">
      <c r="B400" s="140"/>
      <c r="C400" s="140"/>
      <c r="D400" s="140"/>
      <c r="E400" s="140"/>
      <c r="F400" s="140"/>
      <c r="G400" s="140"/>
      <c r="H400" s="140"/>
      <c r="I400" s="140"/>
      <c r="J400" s="140"/>
      <c r="K400" s="140"/>
    </row>
    <row r="401" spans="2:11">
      <c r="B401" s="140"/>
      <c r="C401" s="140"/>
      <c r="D401" s="140"/>
      <c r="E401" s="140"/>
      <c r="F401" s="140"/>
      <c r="G401" s="140"/>
      <c r="H401" s="140"/>
      <c r="I401" s="140"/>
      <c r="J401" s="140"/>
      <c r="K401" s="140"/>
    </row>
    <row r="402" spans="2:11">
      <c r="B402" s="140"/>
      <c r="C402" s="140"/>
      <c r="D402" s="140"/>
      <c r="E402" s="140"/>
      <c r="F402" s="140"/>
      <c r="G402" s="140"/>
      <c r="H402" s="140"/>
      <c r="I402" s="140"/>
      <c r="J402" s="140"/>
      <c r="K402" s="140"/>
    </row>
    <row r="403" spans="2:11">
      <c r="B403" s="140"/>
      <c r="C403" s="140"/>
      <c r="D403" s="140"/>
      <c r="E403" s="140"/>
      <c r="F403" s="140"/>
      <c r="G403" s="140"/>
      <c r="H403" s="140"/>
      <c r="I403" s="140"/>
      <c r="J403" s="140"/>
      <c r="K403" s="140"/>
    </row>
    <row r="404" spans="2:11">
      <c r="B404" s="140"/>
      <c r="C404" s="140"/>
      <c r="D404" s="140"/>
      <c r="E404" s="140"/>
      <c r="F404" s="140"/>
      <c r="G404" s="140"/>
      <c r="H404" s="140"/>
      <c r="I404" s="140"/>
      <c r="J404" s="140"/>
      <c r="K404" s="140"/>
    </row>
    <row r="405" spans="2:11">
      <c r="B405" s="140"/>
      <c r="C405" s="140"/>
      <c r="D405" s="140"/>
      <c r="E405" s="140"/>
      <c r="F405" s="140"/>
      <c r="G405" s="140"/>
      <c r="H405" s="140"/>
      <c r="I405" s="140"/>
      <c r="J405" s="140"/>
      <c r="K405" s="140"/>
    </row>
    <row r="406" spans="2:11">
      <c r="B406" s="140"/>
      <c r="C406" s="140"/>
      <c r="D406" s="140"/>
      <c r="E406" s="140"/>
      <c r="F406" s="140"/>
      <c r="G406" s="140"/>
      <c r="H406" s="140"/>
      <c r="I406" s="140"/>
      <c r="J406" s="140"/>
      <c r="K406" s="140"/>
    </row>
    <row r="407" spans="2:11">
      <c r="B407" s="140"/>
      <c r="C407" s="140"/>
      <c r="D407" s="140"/>
      <c r="E407" s="140"/>
      <c r="F407" s="140"/>
      <c r="G407" s="140"/>
      <c r="H407" s="140"/>
      <c r="I407" s="140"/>
      <c r="J407" s="140"/>
      <c r="K407" s="140"/>
    </row>
    <row r="408" spans="2:11">
      <c r="B408" s="140"/>
      <c r="C408" s="140"/>
      <c r="D408" s="140"/>
      <c r="E408" s="140"/>
      <c r="F408" s="140"/>
      <c r="G408" s="140"/>
      <c r="H408" s="140"/>
      <c r="I408" s="140"/>
      <c r="J408" s="140"/>
      <c r="K408" s="140"/>
    </row>
    <row r="409" spans="2:11">
      <c r="B409" s="140"/>
      <c r="C409" s="140"/>
      <c r="D409" s="140"/>
      <c r="E409" s="140"/>
      <c r="F409" s="140"/>
      <c r="G409" s="140"/>
      <c r="H409" s="140"/>
      <c r="I409" s="140"/>
      <c r="J409" s="140"/>
      <c r="K409" s="140"/>
    </row>
    <row r="410" spans="2:11">
      <c r="B410" s="140"/>
      <c r="C410" s="140"/>
      <c r="D410" s="140"/>
      <c r="E410" s="140"/>
      <c r="F410" s="140"/>
      <c r="G410" s="140"/>
      <c r="H410" s="140"/>
      <c r="I410" s="140"/>
      <c r="J410" s="140"/>
      <c r="K410" s="140"/>
    </row>
    <row r="411" spans="2:11">
      <c r="B411" s="140"/>
      <c r="C411" s="140"/>
      <c r="D411" s="140"/>
      <c r="E411" s="140"/>
      <c r="F411" s="140"/>
      <c r="G411" s="140"/>
      <c r="H411" s="140"/>
      <c r="I411" s="140"/>
      <c r="J411" s="140"/>
      <c r="K411" s="140"/>
    </row>
    <row r="412" spans="2:11">
      <c r="B412" s="140"/>
      <c r="C412" s="140"/>
      <c r="D412" s="140"/>
      <c r="E412" s="140"/>
      <c r="F412" s="140"/>
      <c r="G412" s="140"/>
      <c r="H412" s="140"/>
      <c r="I412" s="140"/>
      <c r="J412" s="140"/>
      <c r="K412" s="140"/>
    </row>
    <row r="413" spans="2:11">
      <c r="B413" s="140"/>
      <c r="C413" s="140"/>
      <c r="D413" s="140"/>
      <c r="E413" s="140"/>
      <c r="F413" s="140"/>
      <c r="G413" s="140"/>
      <c r="H413" s="140"/>
      <c r="I413" s="140"/>
      <c r="J413" s="140"/>
      <c r="K413" s="140"/>
    </row>
    <row r="414" spans="2:11">
      <c r="B414" s="140"/>
      <c r="C414" s="140"/>
      <c r="D414" s="140"/>
      <c r="E414" s="140"/>
      <c r="F414" s="140"/>
      <c r="G414" s="140"/>
      <c r="H414" s="140"/>
      <c r="I414" s="140"/>
      <c r="J414" s="140"/>
      <c r="K414" s="140"/>
    </row>
    <row r="415" spans="2:11">
      <c r="B415" s="140"/>
      <c r="C415" s="140"/>
      <c r="D415" s="140"/>
      <c r="E415" s="140"/>
      <c r="F415" s="140"/>
      <c r="G415" s="140"/>
      <c r="H415" s="140"/>
      <c r="I415" s="140"/>
      <c r="J415" s="140"/>
      <c r="K415" s="140"/>
    </row>
    <row r="416" spans="2:11">
      <c r="B416" s="140"/>
      <c r="C416" s="140"/>
      <c r="D416" s="140"/>
      <c r="E416" s="140"/>
      <c r="F416" s="140"/>
      <c r="G416" s="140"/>
      <c r="H416" s="140"/>
      <c r="I416" s="140"/>
      <c r="J416" s="140"/>
      <c r="K416" s="140"/>
    </row>
    <row r="417" spans="2:11">
      <c r="B417" s="140"/>
      <c r="C417" s="140"/>
      <c r="D417" s="140"/>
      <c r="E417" s="140"/>
      <c r="F417" s="140"/>
      <c r="G417" s="140"/>
      <c r="H417" s="140"/>
      <c r="I417" s="140"/>
      <c r="J417" s="140"/>
      <c r="K417" s="140"/>
    </row>
    <row r="418" spans="2:11">
      <c r="B418" s="140"/>
      <c r="C418" s="140"/>
      <c r="D418" s="140"/>
      <c r="E418" s="140"/>
      <c r="F418" s="140"/>
      <c r="G418" s="140"/>
      <c r="H418" s="140"/>
      <c r="I418" s="140"/>
      <c r="J418" s="140"/>
      <c r="K418" s="140"/>
    </row>
    <row r="419" spans="2:11">
      <c r="B419" s="140"/>
      <c r="C419" s="140"/>
      <c r="D419" s="140"/>
      <c r="E419" s="140"/>
      <c r="F419" s="140"/>
      <c r="G419" s="140"/>
      <c r="H419" s="140"/>
      <c r="I419" s="140"/>
      <c r="J419" s="140"/>
      <c r="K419" s="140"/>
    </row>
    <row r="420" spans="2:11">
      <c r="B420" s="140"/>
      <c r="C420" s="140"/>
      <c r="D420" s="140"/>
      <c r="E420" s="140"/>
      <c r="F420" s="140"/>
      <c r="G420" s="140"/>
      <c r="H420" s="140"/>
      <c r="I420" s="140"/>
      <c r="J420" s="140"/>
      <c r="K420" s="140"/>
    </row>
    <row r="421" spans="2:11">
      <c r="B421" s="140"/>
      <c r="C421" s="140"/>
      <c r="D421" s="140"/>
      <c r="E421" s="140"/>
      <c r="F421" s="140"/>
      <c r="G421" s="140"/>
      <c r="H421" s="140"/>
      <c r="I421" s="140"/>
      <c r="J421" s="140"/>
      <c r="K421" s="140"/>
    </row>
    <row r="422" spans="2:11">
      <c r="B422" s="140"/>
      <c r="C422" s="140"/>
      <c r="D422" s="140"/>
      <c r="E422" s="140"/>
      <c r="F422" s="140"/>
      <c r="G422" s="140"/>
      <c r="H422" s="140"/>
      <c r="I422" s="140"/>
      <c r="J422" s="140"/>
      <c r="K422" s="140"/>
    </row>
    <row r="423" spans="2:11">
      <c r="B423" s="140"/>
      <c r="C423" s="140"/>
      <c r="D423" s="140"/>
      <c r="E423" s="140"/>
      <c r="F423" s="140"/>
      <c r="G423" s="140"/>
      <c r="H423" s="140"/>
      <c r="I423" s="140"/>
      <c r="J423" s="140"/>
      <c r="K423" s="140"/>
    </row>
    <row r="424" spans="2:11">
      <c r="B424" s="140"/>
      <c r="C424" s="140"/>
      <c r="D424" s="140"/>
      <c r="E424" s="140"/>
      <c r="F424" s="140"/>
      <c r="G424" s="140"/>
      <c r="H424" s="140"/>
      <c r="I424" s="140"/>
      <c r="J424" s="140"/>
      <c r="K424" s="140"/>
    </row>
    <row r="425" spans="2:11">
      <c r="B425" s="140"/>
      <c r="C425" s="140"/>
      <c r="D425" s="140"/>
      <c r="E425" s="140"/>
      <c r="F425" s="140"/>
      <c r="G425" s="140"/>
      <c r="H425" s="140"/>
      <c r="I425" s="140"/>
      <c r="J425" s="140"/>
      <c r="K425" s="140"/>
    </row>
    <row r="426" spans="2:11">
      <c r="B426" s="140"/>
      <c r="C426" s="140"/>
      <c r="D426" s="140"/>
      <c r="E426" s="140"/>
      <c r="F426" s="140"/>
      <c r="G426" s="140"/>
      <c r="H426" s="140"/>
      <c r="I426" s="140"/>
      <c r="J426" s="140"/>
      <c r="K426" s="140"/>
    </row>
    <row r="427" spans="2:11">
      <c r="B427" s="140"/>
      <c r="C427" s="140"/>
      <c r="D427" s="140"/>
      <c r="E427" s="140"/>
      <c r="F427" s="140"/>
      <c r="G427" s="140"/>
      <c r="H427" s="140"/>
      <c r="I427" s="140"/>
      <c r="J427" s="140"/>
      <c r="K427" s="140"/>
    </row>
    <row r="428" spans="2:11">
      <c r="B428" s="140"/>
      <c r="C428" s="140"/>
      <c r="D428" s="140"/>
      <c r="E428" s="140"/>
      <c r="F428" s="140"/>
      <c r="G428" s="140"/>
      <c r="H428" s="140"/>
      <c r="I428" s="140"/>
      <c r="J428" s="140"/>
      <c r="K428" s="140"/>
    </row>
    <row r="429" spans="2:11">
      <c r="B429" s="140"/>
      <c r="C429" s="140"/>
      <c r="D429" s="140"/>
      <c r="E429" s="140"/>
      <c r="F429" s="140"/>
      <c r="G429" s="140"/>
      <c r="H429" s="140"/>
      <c r="I429" s="140"/>
      <c r="J429" s="140"/>
      <c r="K429" s="140"/>
    </row>
    <row r="430" spans="2:11">
      <c r="B430" s="140"/>
      <c r="C430" s="140"/>
      <c r="D430" s="140"/>
      <c r="E430" s="140"/>
      <c r="F430" s="140"/>
      <c r="G430" s="140"/>
      <c r="H430" s="140"/>
      <c r="I430" s="140"/>
      <c r="J430" s="140"/>
      <c r="K430" s="140"/>
    </row>
    <row r="431" spans="2:11">
      <c r="B431" s="140"/>
      <c r="C431" s="140"/>
      <c r="D431" s="140"/>
      <c r="E431" s="140"/>
      <c r="F431" s="140"/>
      <c r="G431" s="140"/>
      <c r="H431" s="140"/>
      <c r="I431" s="140"/>
      <c r="J431" s="140"/>
      <c r="K431" s="140"/>
    </row>
    <row r="432" spans="2:11">
      <c r="B432" s="140"/>
      <c r="C432" s="140"/>
      <c r="D432" s="140"/>
      <c r="E432" s="140"/>
      <c r="F432" s="140"/>
      <c r="G432" s="140"/>
      <c r="H432" s="140"/>
      <c r="I432" s="140"/>
      <c r="J432" s="140"/>
      <c r="K432" s="140"/>
    </row>
    <row r="433" spans="2:11">
      <c r="B433" s="140"/>
      <c r="C433" s="140"/>
      <c r="D433" s="140"/>
      <c r="E433" s="140"/>
      <c r="F433" s="140"/>
      <c r="G433" s="140"/>
      <c r="H433" s="140"/>
      <c r="I433" s="140"/>
      <c r="J433" s="140"/>
      <c r="K433" s="140"/>
    </row>
    <row r="434" spans="2:11">
      <c r="B434" s="140"/>
      <c r="C434" s="140"/>
      <c r="D434" s="140"/>
      <c r="E434" s="140"/>
      <c r="F434" s="140"/>
      <c r="G434" s="140"/>
      <c r="H434" s="140"/>
      <c r="I434" s="140"/>
      <c r="J434" s="140"/>
      <c r="K434" s="140"/>
    </row>
    <row r="435" spans="2:11">
      <c r="B435" s="140"/>
      <c r="C435" s="140"/>
      <c r="D435" s="140"/>
      <c r="E435" s="140"/>
      <c r="F435" s="140"/>
      <c r="G435" s="140"/>
      <c r="H435" s="140"/>
      <c r="I435" s="140"/>
      <c r="J435" s="140"/>
      <c r="K435" s="140"/>
    </row>
    <row r="436" spans="2:11">
      <c r="B436" s="140"/>
      <c r="C436" s="140"/>
      <c r="D436" s="140"/>
      <c r="E436" s="140"/>
      <c r="F436" s="140"/>
      <c r="G436" s="140"/>
      <c r="H436" s="140"/>
      <c r="I436" s="140"/>
      <c r="J436" s="140"/>
      <c r="K436" s="140"/>
    </row>
    <row r="437" spans="2:11">
      <c r="B437" s="140"/>
      <c r="C437" s="140"/>
      <c r="D437" s="140"/>
      <c r="E437" s="140"/>
      <c r="F437" s="140"/>
      <c r="G437" s="140"/>
      <c r="H437" s="140"/>
      <c r="I437" s="140"/>
      <c r="J437" s="140"/>
      <c r="K437" s="140"/>
    </row>
    <row r="438" spans="2:11">
      <c r="B438" s="140"/>
      <c r="C438" s="140"/>
      <c r="D438" s="140"/>
      <c r="E438" s="140"/>
      <c r="F438" s="140"/>
      <c r="G438" s="140"/>
      <c r="H438" s="140"/>
      <c r="I438" s="140"/>
      <c r="J438" s="140"/>
      <c r="K438" s="140"/>
    </row>
    <row r="439" spans="2:11">
      <c r="B439" s="140"/>
      <c r="C439" s="140"/>
      <c r="D439" s="140"/>
      <c r="E439" s="140"/>
      <c r="F439" s="140"/>
      <c r="G439" s="140"/>
      <c r="H439" s="140"/>
      <c r="I439" s="140"/>
      <c r="J439" s="140"/>
      <c r="K439" s="140"/>
    </row>
    <row r="440" spans="2:11">
      <c r="B440" s="140"/>
      <c r="C440" s="140"/>
      <c r="D440" s="140"/>
      <c r="E440" s="140"/>
      <c r="F440" s="140"/>
      <c r="G440" s="140"/>
      <c r="H440" s="140"/>
      <c r="I440" s="140"/>
      <c r="J440" s="140"/>
      <c r="K440" s="140"/>
    </row>
    <row r="441" spans="2:11">
      <c r="B441" s="140"/>
      <c r="C441" s="140"/>
      <c r="D441" s="140"/>
      <c r="E441" s="140"/>
      <c r="F441" s="140"/>
      <c r="G441" s="140"/>
      <c r="H441" s="140"/>
      <c r="I441" s="140"/>
      <c r="J441" s="140"/>
      <c r="K441" s="140"/>
    </row>
    <row r="442" spans="2:11">
      <c r="B442" s="140"/>
      <c r="C442" s="140"/>
      <c r="D442" s="140"/>
      <c r="E442" s="140"/>
      <c r="F442" s="140"/>
      <c r="G442" s="140"/>
      <c r="H442" s="140"/>
      <c r="I442" s="140"/>
      <c r="J442" s="140"/>
      <c r="K442" s="140"/>
    </row>
    <row r="443" spans="2:11">
      <c r="B443" s="140"/>
      <c r="C443" s="140"/>
      <c r="D443" s="140"/>
      <c r="E443" s="140"/>
      <c r="F443" s="140"/>
      <c r="G443" s="140"/>
      <c r="H443" s="140"/>
      <c r="I443" s="140"/>
      <c r="J443" s="140"/>
      <c r="K443" s="140"/>
    </row>
    <row r="444" spans="2:11">
      <c r="B444" s="140"/>
      <c r="C444" s="140"/>
      <c r="D444" s="140"/>
      <c r="E444" s="140"/>
      <c r="F444" s="140"/>
      <c r="G444" s="140"/>
      <c r="H444" s="140"/>
      <c r="I444" s="140"/>
      <c r="J444" s="140"/>
      <c r="K444" s="140"/>
    </row>
    <row r="445" spans="2:11">
      <c r="B445" s="140"/>
      <c r="C445" s="140"/>
      <c r="D445" s="140"/>
      <c r="E445" s="140"/>
      <c r="F445" s="140"/>
      <c r="G445" s="140"/>
      <c r="H445" s="140"/>
      <c r="I445" s="140"/>
      <c r="J445" s="140"/>
      <c r="K445" s="140"/>
    </row>
    <row r="446" spans="2:11">
      <c r="B446" s="140"/>
      <c r="C446" s="140"/>
      <c r="D446" s="140"/>
      <c r="E446" s="140"/>
      <c r="F446" s="140"/>
      <c r="G446" s="140"/>
      <c r="H446" s="140"/>
      <c r="I446" s="140"/>
      <c r="J446" s="140"/>
      <c r="K446" s="140"/>
    </row>
    <row r="447" spans="2:11">
      <c r="B447" s="140"/>
      <c r="C447" s="140"/>
      <c r="D447" s="140"/>
      <c r="E447" s="140"/>
      <c r="F447" s="140"/>
      <c r="G447" s="140"/>
      <c r="H447" s="140"/>
      <c r="I447" s="140"/>
      <c r="J447" s="140"/>
      <c r="K447" s="140"/>
    </row>
    <row r="448" spans="2:11">
      <c r="B448" s="140"/>
      <c r="C448" s="140"/>
      <c r="D448" s="140"/>
      <c r="E448" s="140"/>
      <c r="F448" s="140"/>
      <c r="G448" s="140"/>
      <c r="H448" s="140"/>
      <c r="I448" s="140"/>
      <c r="J448" s="140"/>
      <c r="K448" s="140"/>
    </row>
    <row r="449" spans="2:11">
      <c r="B449" s="140"/>
      <c r="C449" s="140"/>
      <c r="D449" s="140"/>
      <c r="E449" s="140"/>
      <c r="F449" s="140"/>
      <c r="G449" s="140"/>
      <c r="H449" s="140"/>
      <c r="I449" s="140"/>
      <c r="J449" s="140"/>
      <c r="K449" s="140"/>
    </row>
    <row r="450" spans="2:11">
      <c r="B450" s="140"/>
      <c r="C450" s="140"/>
      <c r="D450" s="140"/>
      <c r="E450" s="140"/>
      <c r="F450" s="140"/>
      <c r="G450" s="140"/>
      <c r="H450" s="140"/>
      <c r="I450" s="140"/>
      <c r="J450" s="140"/>
      <c r="K450" s="140"/>
    </row>
    <row r="451" spans="2:11">
      <c r="B451" s="140"/>
      <c r="C451" s="140"/>
      <c r="D451" s="140"/>
      <c r="E451" s="140"/>
      <c r="F451" s="140"/>
      <c r="G451" s="140"/>
      <c r="H451" s="140"/>
      <c r="I451" s="140"/>
      <c r="J451" s="140"/>
      <c r="K451" s="140"/>
    </row>
    <row r="452" spans="2:11">
      <c r="B452" s="140"/>
      <c r="C452" s="140"/>
      <c r="D452" s="140"/>
      <c r="E452" s="140"/>
      <c r="F452" s="140"/>
      <c r="G452" s="140"/>
      <c r="H452" s="140"/>
      <c r="I452" s="140"/>
      <c r="J452" s="140"/>
      <c r="K452" s="140"/>
    </row>
    <row r="453" spans="2:11">
      <c r="B453" s="140"/>
      <c r="C453" s="140"/>
      <c r="D453" s="140"/>
      <c r="E453" s="140"/>
      <c r="F453" s="140"/>
      <c r="G453" s="140"/>
      <c r="H453" s="140"/>
      <c r="I453" s="140"/>
      <c r="J453" s="140"/>
      <c r="K453" s="140"/>
    </row>
    <row r="454" spans="2:11">
      <c r="B454" s="140"/>
      <c r="C454" s="140"/>
      <c r="D454" s="140"/>
      <c r="E454" s="140"/>
      <c r="F454" s="140"/>
      <c r="G454" s="140"/>
      <c r="H454" s="140"/>
      <c r="I454" s="140"/>
      <c r="J454" s="140"/>
      <c r="K454" s="140"/>
    </row>
    <row r="455" spans="2:11">
      <c r="B455" s="140"/>
      <c r="C455" s="140"/>
      <c r="D455" s="140"/>
      <c r="E455" s="140"/>
      <c r="F455" s="140"/>
      <c r="G455" s="140"/>
      <c r="H455" s="140"/>
      <c r="I455" s="140"/>
      <c r="J455" s="140"/>
      <c r="K455" s="140"/>
    </row>
    <row r="456" spans="2:11">
      <c r="B456" s="140"/>
      <c r="C456" s="140"/>
      <c r="D456" s="140"/>
      <c r="E456" s="140"/>
      <c r="F456" s="140"/>
      <c r="G456" s="140"/>
      <c r="H456" s="140"/>
      <c r="I456" s="140"/>
      <c r="J456" s="140"/>
      <c r="K456" s="140"/>
    </row>
    <row r="457" spans="2:11">
      <c r="B457" s="140"/>
      <c r="C457" s="140"/>
      <c r="D457" s="140"/>
      <c r="E457" s="140"/>
      <c r="F457" s="140"/>
      <c r="G457" s="140"/>
      <c r="H457" s="140"/>
      <c r="I457" s="140"/>
      <c r="J457" s="140"/>
      <c r="K457" s="140"/>
    </row>
    <row r="458" spans="2:11">
      <c r="B458" s="140"/>
      <c r="C458" s="140"/>
      <c r="D458" s="140"/>
      <c r="E458" s="140"/>
      <c r="F458" s="140"/>
      <c r="G458" s="140"/>
      <c r="H458" s="140"/>
      <c r="I458" s="140"/>
      <c r="J458" s="140"/>
      <c r="K458" s="140"/>
    </row>
    <row r="459" spans="2:11">
      <c r="B459" s="140"/>
      <c r="C459" s="140"/>
      <c r="D459" s="140"/>
      <c r="E459" s="140"/>
      <c r="F459" s="140"/>
      <c r="G459" s="140"/>
      <c r="H459" s="140"/>
      <c r="I459" s="140"/>
      <c r="J459" s="140"/>
      <c r="K459" s="140"/>
    </row>
    <row r="460" spans="2:11">
      <c r="B460" s="140"/>
      <c r="C460" s="140"/>
      <c r="D460" s="140"/>
      <c r="E460" s="140"/>
      <c r="F460" s="140"/>
      <c r="G460" s="140"/>
      <c r="H460" s="140"/>
      <c r="I460" s="140"/>
      <c r="J460" s="140"/>
      <c r="K460" s="140"/>
    </row>
    <row r="461" spans="2:11">
      <c r="B461" s="140"/>
      <c r="C461" s="140"/>
      <c r="D461" s="140"/>
      <c r="E461" s="140"/>
      <c r="F461" s="140"/>
      <c r="G461" s="140"/>
      <c r="H461" s="140"/>
      <c r="I461" s="140"/>
      <c r="J461" s="140"/>
      <c r="K461" s="140"/>
    </row>
    <row r="462" spans="2:11">
      <c r="B462" s="140"/>
      <c r="C462" s="140"/>
      <c r="D462" s="140"/>
      <c r="E462" s="140"/>
      <c r="F462" s="140"/>
      <c r="G462" s="140"/>
      <c r="H462" s="140"/>
      <c r="I462" s="140"/>
      <c r="J462" s="140"/>
      <c r="K462" s="140"/>
    </row>
    <row r="463" spans="2:11">
      <c r="B463" s="140"/>
      <c r="C463" s="140"/>
      <c r="D463" s="140"/>
      <c r="E463" s="140"/>
      <c r="F463" s="140"/>
      <c r="G463" s="140"/>
      <c r="H463" s="140"/>
      <c r="I463" s="140"/>
      <c r="J463" s="140"/>
      <c r="K463" s="140"/>
    </row>
    <row r="464" spans="2:11">
      <c r="B464" s="140"/>
      <c r="C464" s="140"/>
      <c r="D464" s="140"/>
      <c r="E464" s="140"/>
      <c r="F464" s="140"/>
      <c r="G464" s="140"/>
      <c r="H464" s="140"/>
      <c r="I464" s="140"/>
      <c r="J464" s="140"/>
      <c r="K464" s="140"/>
    </row>
    <row r="465" spans="2:11">
      <c r="B465" s="140"/>
      <c r="C465" s="140"/>
      <c r="D465" s="140"/>
      <c r="E465" s="140"/>
      <c r="F465" s="140"/>
      <c r="G465" s="140"/>
      <c r="H465" s="140"/>
      <c r="I465" s="140"/>
      <c r="J465" s="140"/>
      <c r="K465" s="140"/>
    </row>
    <row r="466" spans="2:11">
      <c r="B466" s="140"/>
      <c r="C466" s="140"/>
      <c r="D466" s="140"/>
      <c r="E466" s="140"/>
      <c r="F466" s="140"/>
      <c r="G466" s="140"/>
      <c r="H466" s="140"/>
      <c r="I466" s="140"/>
      <c r="J466" s="140"/>
      <c r="K466" s="140"/>
    </row>
    <row r="467" spans="2:11">
      <c r="B467" s="140"/>
      <c r="C467" s="140"/>
      <c r="D467" s="140"/>
      <c r="E467" s="140"/>
      <c r="F467" s="140"/>
      <c r="G467" s="140"/>
      <c r="H467" s="140"/>
      <c r="I467" s="140"/>
      <c r="J467" s="140"/>
      <c r="K467" s="140"/>
    </row>
    <row r="468" spans="2:11">
      <c r="B468" s="140"/>
      <c r="C468" s="140"/>
      <c r="D468" s="140"/>
      <c r="E468" s="140"/>
      <c r="F468" s="140"/>
      <c r="G468" s="140"/>
      <c r="H468" s="140"/>
      <c r="I468" s="140"/>
      <c r="J468" s="140"/>
      <c r="K468" s="140"/>
    </row>
    <row r="469" spans="2:11">
      <c r="B469" s="140"/>
      <c r="C469" s="140"/>
      <c r="D469" s="140"/>
      <c r="E469" s="140"/>
      <c r="F469" s="140"/>
      <c r="G469" s="140"/>
      <c r="H469" s="140"/>
      <c r="I469" s="140"/>
      <c r="J469" s="140"/>
      <c r="K469" s="140"/>
    </row>
    <row r="470" spans="2:11">
      <c r="B470" s="140"/>
      <c r="C470" s="140"/>
      <c r="D470" s="140"/>
      <c r="E470" s="140"/>
      <c r="F470" s="140"/>
      <c r="G470" s="140"/>
      <c r="H470" s="140"/>
      <c r="I470" s="140"/>
      <c r="J470" s="140"/>
      <c r="K470" s="140"/>
    </row>
    <row r="471" spans="2:11">
      <c r="B471" s="140"/>
      <c r="C471" s="140"/>
      <c r="D471" s="140"/>
      <c r="E471" s="140"/>
      <c r="F471" s="140"/>
      <c r="G471" s="140"/>
      <c r="H471" s="140"/>
      <c r="I471" s="140"/>
      <c r="J471" s="140"/>
      <c r="K471" s="140"/>
    </row>
    <row r="472" spans="2:11">
      <c r="B472" s="140"/>
      <c r="C472" s="140"/>
      <c r="D472" s="140"/>
      <c r="E472" s="140"/>
      <c r="F472" s="140"/>
      <c r="G472" s="140"/>
      <c r="H472" s="140"/>
      <c r="I472" s="140"/>
      <c r="J472" s="140"/>
      <c r="K472" s="140"/>
    </row>
    <row r="473" spans="2:11">
      <c r="B473" s="140"/>
      <c r="C473" s="140"/>
      <c r="D473" s="140"/>
      <c r="E473" s="140"/>
      <c r="F473" s="140"/>
      <c r="G473" s="140"/>
      <c r="H473" s="140"/>
      <c r="I473" s="140"/>
      <c r="J473" s="140"/>
      <c r="K473" s="140"/>
    </row>
    <row r="474" spans="2:11">
      <c r="B474" s="140"/>
      <c r="C474" s="140"/>
      <c r="D474" s="140"/>
      <c r="E474" s="140"/>
      <c r="F474" s="140"/>
      <c r="G474" s="140"/>
      <c r="H474" s="140"/>
      <c r="I474" s="140"/>
      <c r="J474" s="140"/>
      <c r="K474" s="140"/>
    </row>
    <row r="475" spans="2:11">
      <c r="B475" s="140"/>
      <c r="C475" s="140"/>
      <c r="D475" s="140"/>
      <c r="E475" s="140"/>
      <c r="F475" s="140"/>
      <c r="G475" s="140"/>
      <c r="H475" s="140"/>
      <c r="I475" s="140"/>
      <c r="J475" s="140"/>
      <c r="K475" s="140"/>
    </row>
    <row r="476" spans="2:11">
      <c r="B476" s="140"/>
      <c r="C476" s="140"/>
      <c r="D476" s="140"/>
      <c r="E476" s="140"/>
      <c r="F476" s="140"/>
      <c r="G476" s="140"/>
      <c r="H476" s="140"/>
      <c r="I476" s="140"/>
      <c r="J476" s="140"/>
      <c r="K476" s="140"/>
    </row>
    <row r="477" spans="2:11">
      <c r="B477" s="140"/>
      <c r="C477" s="140"/>
      <c r="D477" s="140"/>
      <c r="E477" s="140"/>
      <c r="F477" s="140"/>
      <c r="G477" s="140"/>
      <c r="H477" s="140"/>
      <c r="I477" s="140"/>
      <c r="J477" s="140"/>
      <c r="K477" s="140"/>
    </row>
    <row r="478" spans="2:11">
      <c r="B478" s="140"/>
      <c r="C478" s="140"/>
      <c r="D478" s="140"/>
      <c r="E478" s="140"/>
      <c r="F478" s="140"/>
      <c r="G478" s="140"/>
      <c r="H478" s="140"/>
      <c r="I478" s="140"/>
      <c r="J478" s="140"/>
      <c r="K478" s="140"/>
    </row>
    <row r="479" spans="2:11">
      <c r="B479" s="140"/>
      <c r="C479" s="140"/>
      <c r="D479" s="140"/>
      <c r="E479" s="140"/>
      <c r="F479" s="140"/>
      <c r="G479" s="140"/>
      <c r="H479" s="140"/>
      <c r="I479" s="140"/>
      <c r="J479" s="140"/>
      <c r="K479" s="140"/>
    </row>
    <row r="480" spans="2:11">
      <c r="B480" s="140"/>
      <c r="C480" s="140"/>
      <c r="D480" s="140"/>
      <c r="E480" s="140"/>
      <c r="F480" s="140"/>
      <c r="G480" s="140"/>
      <c r="H480" s="140"/>
      <c r="I480" s="140"/>
      <c r="J480" s="140"/>
      <c r="K480" s="140"/>
    </row>
    <row r="481" spans="2:11">
      <c r="B481" s="140"/>
      <c r="C481" s="140"/>
      <c r="D481" s="140"/>
      <c r="E481" s="140"/>
      <c r="F481" s="140"/>
      <c r="G481" s="140"/>
      <c r="H481" s="140"/>
      <c r="I481" s="140"/>
      <c r="J481" s="140"/>
      <c r="K481" s="140"/>
    </row>
    <row r="482" spans="2:11">
      <c r="B482" s="140"/>
      <c r="C482" s="140"/>
      <c r="D482" s="140"/>
      <c r="E482" s="140"/>
      <c r="F482" s="140"/>
      <c r="G482" s="140"/>
      <c r="H482" s="140"/>
      <c r="I482" s="140"/>
      <c r="J482" s="140"/>
      <c r="K482" s="140"/>
    </row>
    <row r="483" spans="2:11">
      <c r="B483" s="140"/>
      <c r="C483" s="140"/>
      <c r="D483" s="140"/>
      <c r="E483" s="140"/>
      <c r="F483" s="140"/>
      <c r="G483" s="140"/>
      <c r="H483" s="140"/>
      <c r="I483" s="140"/>
      <c r="J483" s="140"/>
      <c r="K483" s="140"/>
    </row>
    <row r="484" spans="2:11">
      <c r="B484" s="140"/>
      <c r="C484" s="140"/>
      <c r="D484" s="140"/>
      <c r="E484" s="140"/>
      <c r="F484" s="140"/>
      <c r="G484" s="140"/>
      <c r="H484" s="140"/>
      <c r="I484" s="140"/>
      <c r="J484" s="140"/>
      <c r="K484" s="140"/>
    </row>
    <row r="485" spans="2:11">
      <c r="B485" s="140"/>
      <c r="C485" s="140"/>
      <c r="D485" s="140"/>
      <c r="E485" s="140"/>
      <c r="F485" s="140"/>
      <c r="G485" s="140"/>
      <c r="H485" s="140"/>
      <c r="I485" s="140"/>
      <c r="J485" s="140"/>
      <c r="K485" s="140"/>
    </row>
    <row r="486" spans="2:11">
      <c r="B486" s="140"/>
      <c r="C486" s="140"/>
      <c r="D486" s="140"/>
      <c r="E486" s="140"/>
      <c r="F486" s="140"/>
      <c r="G486" s="140"/>
      <c r="H486" s="140"/>
      <c r="I486" s="140"/>
      <c r="J486" s="140"/>
      <c r="K486" s="140"/>
    </row>
    <row r="487" spans="2:11">
      <c r="B487" s="140"/>
      <c r="C487" s="140"/>
      <c r="D487" s="140"/>
      <c r="E487" s="140"/>
      <c r="F487" s="140"/>
      <c r="G487" s="140"/>
      <c r="H487" s="140"/>
      <c r="I487" s="140"/>
      <c r="J487" s="140"/>
      <c r="K487" s="140"/>
    </row>
    <row r="488" spans="2:11">
      <c r="B488" s="140"/>
      <c r="C488" s="140"/>
      <c r="D488" s="140"/>
      <c r="E488" s="140"/>
      <c r="F488" s="140"/>
      <c r="G488" s="140"/>
      <c r="H488" s="140"/>
      <c r="I488" s="140"/>
      <c r="J488" s="140"/>
      <c r="K488" s="140"/>
    </row>
    <row r="489" spans="2:11">
      <c r="B489" s="140"/>
      <c r="C489" s="140"/>
      <c r="D489" s="140"/>
      <c r="E489" s="140"/>
      <c r="F489" s="140"/>
      <c r="G489" s="140"/>
      <c r="H489" s="140"/>
      <c r="I489" s="140"/>
      <c r="J489" s="140"/>
      <c r="K489" s="140"/>
    </row>
    <row r="490" spans="2:11">
      <c r="B490" s="140"/>
      <c r="C490" s="140"/>
      <c r="D490" s="140"/>
      <c r="E490" s="140"/>
      <c r="F490" s="140"/>
      <c r="G490" s="140"/>
      <c r="H490" s="140"/>
      <c r="I490" s="140"/>
      <c r="J490" s="140"/>
      <c r="K490" s="140"/>
    </row>
    <row r="491" spans="2:11">
      <c r="B491" s="140"/>
      <c r="C491" s="140"/>
      <c r="D491" s="140"/>
      <c r="E491" s="140"/>
      <c r="F491" s="140"/>
      <c r="G491" s="140"/>
      <c r="H491" s="140"/>
      <c r="I491" s="140"/>
      <c r="J491" s="140"/>
      <c r="K491" s="140"/>
    </row>
    <row r="492" spans="2:11">
      <c r="B492" s="140"/>
      <c r="C492" s="140"/>
      <c r="D492" s="140"/>
      <c r="E492" s="140"/>
      <c r="F492" s="140"/>
      <c r="G492" s="140"/>
      <c r="H492" s="140"/>
      <c r="I492" s="140"/>
      <c r="J492" s="140"/>
      <c r="K492" s="140"/>
    </row>
    <row r="493" spans="2:11">
      <c r="B493" s="140"/>
      <c r="C493" s="140"/>
      <c r="D493" s="140"/>
      <c r="E493" s="140"/>
      <c r="F493" s="140"/>
      <c r="G493" s="140"/>
      <c r="H493" s="140"/>
      <c r="I493" s="140"/>
      <c r="J493" s="140"/>
      <c r="K493" s="140"/>
    </row>
    <row r="494" spans="2:11">
      <c r="B494" s="140"/>
      <c r="C494" s="140"/>
      <c r="D494" s="140"/>
      <c r="E494" s="140"/>
      <c r="F494" s="140"/>
      <c r="G494" s="140"/>
      <c r="H494" s="140"/>
      <c r="I494" s="140"/>
      <c r="J494" s="140"/>
      <c r="K494" s="140"/>
    </row>
    <row r="495" spans="2:11">
      <c r="B495" s="140"/>
      <c r="C495" s="140"/>
      <c r="D495" s="140"/>
      <c r="E495" s="140"/>
      <c r="F495" s="140"/>
      <c r="G495" s="140"/>
      <c r="H495" s="140"/>
      <c r="I495" s="140"/>
      <c r="J495" s="140"/>
      <c r="K495" s="140"/>
    </row>
    <row r="496" spans="2:11">
      <c r="B496" s="140"/>
      <c r="C496" s="140"/>
      <c r="D496" s="140"/>
      <c r="E496" s="140"/>
      <c r="F496" s="140"/>
      <c r="G496" s="140"/>
      <c r="H496" s="140"/>
      <c r="I496" s="140"/>
      <c r="J496" s="140"/>
      <c r="K496" s="140"/>
    </row>
    <row r="497" spans="2:11">
      <c r="B497" s="140"/>
      <c r="C497" s="140"/>
      <c r="D497" s="140"/>
      <c r="E497" s="140"/>
      <c r="F497" s="140"/>
      <c r="G497" s="140"/>
      <c r="H497" s="140"/>
      <c r="I497" s="140"/>
      <c r="J497" s="140"/>
      <c r="K497" s="140"/>
    </row>
    <row r="498" spans="2:11">
      <c r="B498" s="140"/>
      <c r="C498" s="140"/>
      <c r="D498" s="140"/>
      <c r="E498" s="140"/>
      <c r="F498" s="140"/>
      <c r="G498" s="140"/>
      <c r="H498" s="140"/>
      <c r="I498" s="140"/>
      <c r="J498" s="140"/>
      <c r="K498" s="140"/>
    </row>
    <row r="499" spans="2:11">
      <c r="B499" s="140"/>
      <c r="C499" s="140"/>
      <c r="D499" s="140"/>
      <c r="E499" s="140"/>
      <c r="F499" s="140"/>
      <c r="G499" s="140"/>
      <c r="H499" s="140"/>
      <c r="I499" s="140"/>
      <c r="J499" s="140"/>
      <c r="K499" s="140"/>
    </row>
    <row r="500" spans="2:11">
      <c r="B500" s="140"/>
      <c r="C500" s="140"/>
      <c r="D500" s="140"/>
      <c r="E500" s="140"/>
      <c r="F500" s="140"/>
      <c r="G500" s="140"/>
      <c r="H500" s="140"/>
      <c r="I500" s="140"/>
      <c r="J500" s="140"/>
      <c r="K500" s="140"/>
    </row>
    <row r="501" spans="2:11">
      <c r="B501" s="140"/>
      <c r="C501" s="140"/>
      <c r="D501" s="140"/>
      <c r="E501" s="140"/>
      <c r="F501" s="140"/>
      <c r="G501" s="140"/>
      <c r="H501" s="140"/>
      <c r="I501" s="140"/>
      <c r="J501" s="140"/>
      <c r="K501" s="140"/>
    </row>
    <row r="502" spans="2:11">
      <c r="B502" s="140"/>
      <c r="C502" s="140"/>
      <c r="D502" s="140"/>
      <c r="E502" s="140"/>
      <c r="F502" s="140"/>
      <c r="G502" s="140"/>
      <c r="H502" s="140"/>
      <c r="I502" s="140"/>
      <c r="J502" s="140"/>
      <c r="K502" s="140"/>
    </row>
    <row r="503" spans="2:11">
      <c r="B503" s="140"/>
      <c r="C503" s="140"/>
      <c r="D503" s="140"/>
      <c r="E503" s="140"/>
      <c r="F503" s="140"/>
      <c r="G503" s="140"/>
      <c r="H503" s="140"/>
      <c r="I503" s="140"/>
      <c r="J503" s="140"/>
      <c r="K503" s="140"/>
    </row>
    <row r="504" spans="2:11">
      <c r="B504" s="140"/>
      <c r="C504" s="140"/>
      <c r="D504" s="140"/>
      <c r="E504" s="140"/>
      <c r="F504" s="140"/>
      <c r="G504" s="140"/>
      <c r="H504" s="140"/>
      <c r="I504" s="140"/>
      <c r="J504" s="140"/>
      <c r="K504" s="140"/>
    </row>
    <row r="505" spans="2:11">
      <c r="B505" s="140"/>
      <c r="C505" s="140"/>
      <c r="D505" s="140"/>
      <c r="E505" s="140"/>
      <c r="F505" s="140"/>
      <c r="G505" s="140"/>
      <c r="H505" s="140"/>
      <c r="I505" s="140"/>
      <c r="J505" s="140"/>
      <c r="K505" s="140"/>
    </row>
    <row r="506" spans="2:11">
      <c r="B506" s="140"/>
      <c r="C506" s="140"/>
      <c r="D506" s="140"/>
      <c r="E506" s="140"/>
      <c r="F506" s="140"/>
      <c r="G506" s="140"/>
      <c r="H506" s="140"/>
      <c r="I506" s="140"/>
      <c r="J506" s="140"/>
      <c r="K506" s="140"/>
    </row>
    <row r="507" spans="2:11">
      <c r="B507" s="140"/>
      <c r="C507" s="140"/>
      <c r="D507" s="140"/>
      <c r="E507" s="140"/>
      <c r="F507" s="140"/>
      <c r="G507" s="140"/>
      <c r="H507" s="140"/>
      <c r="I507" s="140"/>
      <c r="J507" s="140"/>
      <c r="K507" s="140"/>
    </row>
    <row r="508" spans="2:11">
      <c r="B508" s="140"/>
      <c r="C508" s="140"/>
      <c r="D508" s="140"/>
      <c r="E508" s="140"/>
      <c r="F508" s="140"/>
      <c r="G508" s="140"/>
      <c r="H508" s="140"/>
      <c r="I508" s="140"/>
      <c r="J508" s="140"/>
      <c r="K508" s="140"/>
    </row>
    <row r="509" spans="2:11">
      <c r="B509" s="140"/>
      <c r="C509" s="140"/>
      <c r="D509" s="140"/>
      <c r="E509" s="140"/>
      <c r="F509" s="140"/>
      <c r="G509" s="140"/>
      <c r="H509" s="140"/>
      <c r="I509" s="140"/>
      <c r="J509" s="140"/>
      <c r="K509" s="140"/>
    </row>
    <row r="510" spans="2:11">
      <c r="B510" s="140"/>
      <c r="C510" s="140"/>
      <c r="D510" s="140"/>
      <c r="E510" s="140"/>
      <c r="F510" s="140"/>
      <c r="G510" s="140"/>
      <c r="H510" s="140"/>
      <c r="I510" s="140"/>
      <c r="J510" s="140"/>
      <c r="K510" s="140"/>
    </row>
    <row r="511" spans="2:11">
      <c r="B511" s="140"/>
      <c r="C511" s="140"/>
      <c r="D511" s="140"/>
      <c r="E511" s="140"/>
      <c r="F511" s="140"/>
      <c r="G511" s="140"/>
      <c r="H511" s="140"/>
      <c r="I511" s="140"/>
      <c r="J511" s="140"/>
      <c r="K511" s="140"/>
    </row>
    <row r="512" spans="2:11">
      <c r="B512" s="140"/>
      <c r="C512" s="140"/>
      <c r="D512" s="140"/>
      <c r="E512" s="140"/>
      <c r="F512" s="140"/>
      <c r="G512" s="140"/>
      <c r="H512" s="140"/>
      <c r="I512" s="140"/>
      <c r="J512" s="140"/>
      <c r="K512" s="140"/>
    </row>
    <row r="513" spans="2:11">
      <c r="B513" s="140"/>
      <c r="C513" s="140"/>
      <c r="D513" s="140"/>
      <c r="E513" s="140"/>
      <c r="F513" s="140"/>
      <c r="G513" s="140"/>
      <c r="H513" s="140"/>
      <c r="I513" s="140"/>
      <c r="J513" s="140"/>
      <c r="K513" s="140"/>
    </row>
    <row r="514" spans="2:11">
      <c r="B514" s="140"/>
      <c r="C514" s="140"/>
      <c r="D514" s="140"/>
      <c r="E514" s="140"/>
      <c r="F514" s="140"/>
      <c r="G514" s="140"/>
      <c r="H514" s="140"/>
      <c r="I514" s="140"/>
      <c r="J514" s="140"/>
      <c r="K514" s="140"/>
    </row>
    <row r="515" spans="2:11">
      <c r="B515" s="140"/>
      <c r="C515" s="140"/>
      <c r="D515" s="140"/>
      <c r="E515" s="140"/>
      <c r="F515" s="140"/>
      <c r="G515" s="140"/>
      <c r="H515" s="140"/>
      <c r="I515" s="140"/>
      <c r="J515" s="140"/>
      <c r="K515" s="140"/>
    </row>
    <row r="516" spans="2:11">
      <c r="B516" s="140"/>
      <c r="C516" s="140"/>
      <c r="D516" s="140"/>
      <c r="E516" s="140"/>
      <c r="F516" s="140"/>
      <c r="G516" s="140"/>
      <c r="H516" s="140"/>
      <c r="I516" s="140"/>
      <c r="J516" s="140"/>
      <c r="K516" s="140"/>
    </row>
    <row r="517" spans="2:11">
      <c r="B517" s="140"/>
      <c r="C517" s="140"/>
      <c r="D517" s="140"/>
      <c r="E517" s="140"/>
      <c r="F517" s="140"/>
      <c r="G517" s="140"/>
      <c r="H517" s="140"/>
      <c r="I517" s="140"/>
      <c r="J517" s="140"/>
      <c r="K517" s="140"/>
    </row>
    <row r="518" spans="2:11">
      <c r="B518" s="140"/>
      <c r="C518" s="140"/>
      <c r="D518" s="140"/>
      <c r="E518" s="140"/>
      <c r="F518" s="140"/>
      <c r="G518" s="140"/>
      <c r="H518" s="140"/>
      <c r="I518" s="140"/>
      <c r="J518" s="140"/>
      <c r="K518" s="140"/>
    </row>
    <row r="519" spans="2:11">
      <c r="B519" s="140"/>
      <c r="C519" s="140"/>
      <c r="D519" s="140"/>
      <c r="E519" s="140"/>
      <c r="F519" s="140"/>
      <c r="G519" s="140"/>
      <c r="H519" s="140"/>
      <c r="I519" s="140"/>
      <c r="J519" s="140"/>
      <c r="K519" s="140"/>
    </row>
    <row r="520" spans="2:11">
      <c r="B520" s="140"/>
      <c r="C520" s="140"/>
      <c r="D520" s="140"/>
      <c r="E520" s="140"/>
      <c r="F520" s="140"/>
      <c r="G520" s="140"/>
      <c r="H520" s="140"/>
      <c r="I520" s="140"/>
      <c r="J520" s="140"/>
      <c r="K520" s="140"/>
    </row>
    <row r="521" spans="2:11">
      <c r="B521" s="140"/>
      <c r="C521" s="140"/>
      <c r="D521" s="140"/>
      <c r="E521" s="140"/>
      <c r="F521" s="140"/>
      <c r="G521" s="140"/>
      <c r="H521" s="140"/>
      <c r="I521" s="140"/>
      <c r="J521" s="140"/>
      <c r="K521" s="140"/>
    </row>
    <row r="522" spans="2:11">
      <c r="B522" s="140"/>
      <c r="C522" s="140"/>
      <c r="D522" s="140"/>
      <c r="E522" s="140"/>
      <c r="F522" s="140"/>
      <c r="G522" s="140"/>
      <c r="H522" s="140"/>
      <c r="I522" s="140"/>
      <c r="J522" s="140"/>
      <c r="K522" s="140"/>
    </row>
    <row r="523" spans="2:11">
      <c r="B523" s="140"/>
      <c r="C523" s="140"/>
      <c r="D523" s="140"/>
      <c r="E523" s="140"/>
      <c r="F523" s="140"/>
      <c r="G523" s="140"/>
      <c r="H523" s="140"/>
      <c r="I523" s="140"/>
      <c r="J523" s="140"/>
      <c r="K523" s="140"/>
    </row>
    <row r="524" spans="2:11">
      <c r="B524" s="140"/>
      <c r="C524" s="140"/>
      <c r="D524" s="140"/>
      <c r="E524" s="140"/>
      <c r="F524" s="140"/>
      <c r="G524" s="140"/>
      <c r="H524" s="140"/>
      <c r="I524" s="140"/>
      <c r="J524" s="140"/>
      <c r="K524" s="140"/>
    </row>
    <row r="525" spans="2:11">
      <c r="B525" s="140"/>
      <c r="C525" s="140"/>
      <c r="D525" s="140"/>
      <c r="E525" s="140"/>
      <c r="F525" s="140"/>
      <c r="G525" s="140"/>
      <c r="H525" s="140"/>
      <c r="I525" s="140"/>
      <c r="J525" s="140"/>
      <c r="K525" s="140"/>
    </row>
    <row r="526" spans="2:11">
      <c r="B526" s="140"/>
      <c r="C526" s="140"/>
      <c r="D526" s="140"/>
      <c r="E526" s="140"/>
      <c r="F526" s="140"/>
      <c r="G526" s="140"/>
      <c r="H526" s="140"/>
      <c r="I526" s="140"/>
      <c r="J526" s="140"/>
      <c r="K526" s="140"/>
    </row>
    <row r="527" spans="2:11">
      <c r="B527" s="140"/>
      <c r="C527" s="140"/>
      <c r="D527" s="140"/>
      <c r="E527" s="140"/>
      <c r="F527" s="140"/>
      <c r="G527" s="140"/>
      <c r="H527" s="140"/>
      <c r="I527" s="140"/>
      <c r="J527" s="140"/>
      <c r="K527" s="140"/>
    </row>
    <row r="528" spans="2:11">
      <c r="B528" s="140"/>
      <c r="C528" s="140"/>
      <c r="D528" s="140"/>
      <c r="E528" s="140"/>
      <c r="F528" s="140"/>
      <c r="G528" s="140"/>
      <c r="H528" s="140"/>
      <c r="I528" s="140"/>
      <c r="J528" s="140"/>
      <c r="K528" s="140"/>
    </row>
    <row r="529" spans="2:11">
      <c r="B529" s="140"/>
      <c r="C529" s="140"/>
      <c r="D529" s="140"/>
      <c r="E529" s="140"/>
      <c r="F529" s="140"/>
      <c r="G529" s="140"/>
      <c r="H529" s="140"/>
      <c r="I529" s="140"/>
      <c r="J529" s="140"/>
      <c r="K529" s="140"/>
    </row>
    <row r="530" spans="2:11">
      <c r="B530" s="140"/>
      <c r="C530" s="140"/>
      <c r="D530" s="140"/>
      <c r="E530" s="140"/>
      <c r="F530" s="140"/>
      <c r="G530" s="140"/>
      <c r="H530" s="140"/>
      <c r="I530" s="140"/>
      <c r="J530" s="140"/>
      <c r="K530" s="140"/>
    </row>
    <row r="531" spans="2:11">
      <c r="B531" s="140"/>
      <c r="C531" s="140"/>
      <c r="D531" s="140"/>
      <c r="E531" s="140"/>
      <c r="F531" s="140"/>
      <c r="G531" s="140"/>
      <c r="H531" s="140"/>
      <c r="I531" s="140"/>
      <c r="J531" s="140"/>
      <c r="K531" s="140"/>
    </row>
    <row r="532" spans="2:11">
      <c r="B532" s="140"/>
      <c r="C532" s="140"/>
      <c r="D532" s="140"/>
      <c r="E532" s="140"/>
      <c r="F532" s="140"/>
      <c r="G532" s="140"/>
      <c r="H532" s="140"/>
      <c r="I532" s="140"/>
      <c r="J532" s="140"/>
      <c r="K532" s="140"/>
    </row>
    <row r="533" spans="2:11">
      <c r="B533" s="140"/>
      <c r="C533" s="140"/>
      <c r="D533" s="140"/>
      <c r="E533" s="140"/>
      <c r="F533" s="140"/>
      <c r="G533" s="140"/>
      <c r="H533" s="140"/>
      <c r="I533" s="140"/>
      <c r="J533" s="140"/>
      <c r="K533" s="140"/>
    </row>
    <row r="534" spans="2:11">
      <c r="B534" s="140"/>
      <c r="C534" s="140"/>
      <c r="D534" s="140"/>
      <c r="E534" s="140"/>
      <c r="F534" s="140"/>
      <c r="G534" s="140"/>
      <c r="H534" s="140"/>
      <c r="I534" s="140"/>
      <c r="J534" s="140"/>
      <c r="K534" s="140"/>
    </row>
    <row r="535" spans="2:11">
      <c r="B535" s="140"/>
      <c r="C535" s="140"/>
      <c r="D535" s="140"/>
      <c r="E535" s="140"/>
      <c r="F535" s="140"/>
      <c r="G535" s="140"/>
      <c r="H535" s="140"/>
      <c r="I535" s="140"/>
      <c r="J535" s="140"/>
      <c r="K535" s="140"/>
    </row>
    <row r="536" spans="2:11">
      <c r="B536" s="140"/>
      <c r="C536" s="140"/>
      <c r="D536" s="140"/>
      <c r="E536" s="140"/>
      <c r="F536" s="140"/>
      <c r="G536" s="140"/>
      <c r="H536" s="140"/>
      <c r="I536" s="140"/>
      <c r="J536" s="140"/>
      <c r="K536" s="140"/>
    </row>
    <row r="537" spans="2:11">
      <c r="B537" s="140"/>
      <c r="C537" s="140"/>
      <c r="D537" s="140"/>
      <c r="E537" s="140"/>
      <c r="F537" s="140"/>
      <c r="G537" s="140"/>
      <c r="H537" s="140"/>
      <c r="I537" s="140"/>
      <c r="J537" s="140"/>
      <c r="K537" s="140"/>
    </row>
    <row r="538" spans="2:11">
      <c r="B538" s="140"/>
      <c r="C538" s="140"/>
      <c r="D538" s="140"/>
      <c r="E538" s="140"/>
      <c r="F538" s="140"/>
      <c r="G538" s="140"/>
      <c r="H538" s="140"/>
      <c r="I538" s="140"/>
      <c r="J538" s="140"/>
      <c r="K538" s="140"/>
    </row>
    <row r="539" spans="2:11">
      <c r="B539" s="140"/>
      <c r="C539" s="140"/>
      <c r="D539" s="140"/>
      <c r="E539" s="140"/>
      <c r="F539" s="140"/>
      <c r="G539" s="140"/>
      <c r="H539" s="140"/>
      <c r="I539" s="140"/>
      <c r="J539" s="140"/>
      <c r="K539" s="140"/>
    </row>
    <row r="540" spans="2:11">
      <c r="B540" s="140"/>
      <c r="C540" s="140"/>
      <c r="D540" s="140"/>
      <c r="E540" s="140"/>
      <c r="F540" s="140"/>
      <c r="G540" s="140"/>
      <c r="H540" s="140"/>
      <c r="I540" s="140"/>
      <c r="J540" s="140"/>
      <c r="K540" s="140"/>
    </row>
    <row r="541" spans="2:11">
      <c r="B541" s="140"/>
      <c r="C541" s="140"/>
      <c r="D541" s="140"/>
      <c r="E541" s="140"/>
      <c r="F541" s="140"/>
      <c r="G541" s="140"/>
      <c r="H541" s="140"/>
      <c r="I541" s="140"/>
      <c r="J541" s="140"/>
      <c r="K541" s="140"/>
    </row>
    <row r="542" spans="2:11">
      <c r="B542" s="140"/>
      <c r="C542" s="140"/>
      <c r="D542" s="140"/>
      <c r="E542" s="140"/>
      <c r="F542" s="140"/>
      <c r="G542" s="140"/>
      <c r="H542" s="140"/>
      <c r="I542" s="140"/>
      <c r="J542" s="140"/>
      <c r="K542" s="140"/>
    </row>
    <row r="543" spans="2:11">
      <c r="B543" s="140"/>
      <c r="C543" s="140"/>
      <c r="D543" s="140"/>
      <c r="E543" s="140"/>
      <c r="F543" s="140"/>
      <c r="G543" s="140"/>
      <c r="H543" s="140"/>
      <c r="I543" s="140"/>
      <c r="J543" s="140"/>
      <c r="K543" s="140"/>
    </row>
    <row r="544" spans="2:11">
      <c r="B544" s="140"/>
      <c r="C544" s="140"/>
      <c r="D544" s="140"/>
      <c r="E544" s="140"/>
      <c r="F544" s="140"/>
      <c r="G544" s="140"/>
      <c r="H544" s="140"/>
      <c r="I544" s="140"/>
      <c r="J544" s="140"/>
      <c r="K544" s="140"/>
    </row>
    <row r="545" spans="2:11">
      <c r="B545" s="140"/>
      <c r="C545" s="140"/>
      <c r="D545" s="140"/>
      <c r="E545" s="140"/>
      <c r="F545" s="140"/>
      <c r="G545" s="140"/>
      <c r="H545" s="140"/>
      <c r="I545" s="140"/>
      <c r="J545" s="140"/>
      <c r="K545" s="140"/>
    </row>
    <row r="546" spans="2:11">
      <c r="B546" s="140"/>
      <c r="C546" s="140"/>
      <c r="D546" s="140"/>
      <c r="E546" s="140"/>
      <c r="F546" s="140"/>
      <c r="G546" s="140"/>
      <c r="H546" s="140"/>
      <c r="I546" s="140"/>
      <c r="J546" s="140"/>
      <c r="K546" s="140"/>
    </row>
    <row r="547" spans="2:11">
      <c r="B547" s="140"/>
      <c r="C547" s="140"/>
      <c r="D547" s="140"/>
      <c r="E547" s="140"/>
      <c r="F547" s="140"/>
      <c r="G547" s="140"/>
      <c r="H547" s="140"/>
      <c r="I547" s="140"/>
      <c r="J547" s="140"/>
      <c r="K547" s="140"/>
    </row>
    <row r="548" spans="2:11">
      <c r="B548" s="140"/>
      <c r="C548" s="140"/>
      <c r="D548" s="140"/>
      <c r="E548" s="140"/>
      <c r="F548" s="140"/>
      <c r="G548" s="140"/>
      <c r="H548" s="140"/>
      <c r="I548" s="140"/>
      <c r="J548" s="140"/>
      <c r="K548" s="140"/>
    </row>
    <row r="549" spans="2:11">
      <c r="B549" s="140"/>
      <c r="C549" s="140"/>
      <c r="D549" s="140"/>
      <c r="E549" s="140"/>
      <c r="F549" s="140"/>
      <c r="G549" s="140"/>
      <c r="H549" s="140"/>
      <c r="I549" s="140"/>
      <c r="J549" s="140"/>
      <c r="K549" s="140"/>
    </row>
    <row r="550" spans="2:11">
      <c r="B550" s="140"/>
      <c r="C550" s="140"/>
      <c r="D550" s="140"/>
      <c r="E550" s="140"/>
      <c r="F550" s="140"/>
      <c r="G550" s="140"/>
      <c r="H550" s="140"/>
      <c r="I550" s="140"/>
      <c r="J550" s="140"/>
      <c r="K550" s="140"/>
    </row>
    <row r="551" spans="2:11">
      <c r="B551" s="140"/>
      <c r="C551" s="140"/>
      <c r="D551" s="140"/>
      <c r="E551" s="140"/>
      <c r="F551" s="140"/>
      <c r="G551" s="140"/>
      <c r="H551" s="140"/>
      <c r="I551" s="140"/>
      <c r="J551" s="140"/>
      <c r="K551" s="140"/>
    </row>
    <row r="552" spans="2:11">
      <c r="B552" s="140"/>
      <c r="C552" s="140"/>
      <c r="D552" s="140"/>
      <c r="E552" s="140"/>
      <c r="F552" s="140"/>
      <c r="G552" s="140"/>
      <c r="H552" s="140"/>
      <c r="I552" s="140"/>
      <c r="J552" s="140"/>
      <c r="K552" s="140"/>
    </row>
    <row r="553" spans="2:11">
      <c r="B553" s="140"/>
      <c r="C553" s="140"/>
      <c r="D553" s="140"/>
      <c r="E553" s="140"/>
      <c r="F553" s="140"/>
      <c r="G553" s="140"/>
      <c r="H553" s="140"/>
      <c r="I553" s="140"/>
      <c r="J553" s="140"/>
      <c r="K553" s="140"/>
    </row>
    <row r="554" spans="2:11">
      <c r="B554" s="140"/>
      <c r="C554" s="140"/>
      <c r="D554" s="140"/>
      <c r="E554" s="140"/>
      <c r="F554" s="140"/>
      <c r="G554" s="140"/>
      <c r="H554" s="140"/>
      <c r="I554" s="140"/>
      <c r="J554" s="140"/>
      <c r="K554" s="140"/>
    </row>
    <row r="555" spans="2:11">
      <c r="B555" s="140"/>
      <c r="C555" s="140"/>
      <c r="D555" s="140"/>
      <c r="E555" s="140"/>
      <c r="F555" s="140"/>
      <c r="G555" s="140"/>
      <c r="H555" s="140"/>
      <c r="I555" s="140"/>
      <c r="J555" s="140"/>
      <c r="K555" s="140"/>
    </row>
    <row r="556" spans="2:11">
      <c r="B556" s="140"/>
      <c r="C556" s="140"/>
      <c r="D556" s="140"/>
      <c r="E556" s="140"/>
      <c r="F556" s="140"/>
      <c r="G556" s="140"/>
      <c r="H556" s="140"/>
      <c r="I556" s="140"/>
      <c r="J556" s="140"/>
      <c r="K556" s="140"/>
    </row>
    <row r="557" spans="2:11">
      <c r="B557" s="140"/>
      <c r="C557" s="140"/>
      <c r="D557" s="140"/>
      <c r="E557" s="140"/>
      <c r="F557" s="140"/>
      <c r="G557" s="140"/>
      <c r="H557" s="140"/>
      <c r="I557" s="140"/>
      <c r="J557" s="140"/>
      <c r="K557" s="140"/>
    </row>
    <row r="558" spans="2:11">
      <c r="B558" s="140"/>
      <c r="C558" s="140"/>
      <c r="D558" s="140"/>
      <c r="E558" s="140"/>
      <c r="F558" s="140"/>
      <c r="G558" s="140"/>
      <c r="H558" s="140"/>
      <c r="I558" s="140"/>
      <c r="J558" s="140"/>
      <c r="K558" s="140"/>
    </row>
    <row r="559" spans="2:11">
      <c r="B559" s="140"/>
      <c r="C559" s="140"/>
      <c r="D559" s="140"/>
      <c r="E559" s="140"/>
      <c r="F559" s="140"/>
      <c r="G559" s="140"/>
      <c r="H559" s="140"/>
      <c r="I559" s="140"/>
      <c r="J559" s="140"/>
      <c r="K559" s="140"/>
    </row>
    <row r="560" spans="2:11">
      <c r="B560" s="140"/>
      <c r="C560" s="140"/>
      <c r="D560" s="140"/>
      <c r="E560" s="140"/>
      <c r="F560" s="140"/>
      <c r="G560" s="140"/>
      <c r="H560" s="140"/>
      <c r="I560" s="140"/>
      <c r="J560" s="140"/>
      <c r="K560" s="140"/>
    </row>
    <row r="561" spans="2:11">
      <c r="B561" s="140"/>
      <c r="C561" s="140"/>
      <c r="D561" s="140"/>
      <c r="E561" s="140"/>
      <c r="F561" s="140"/>
      <c r="G561" s="140"/>
      <c r="H561" s="140"/>
      <c r="I561" s="140"/>
      <c r="J561" s="140"/>
      <c r="K561" s="140"/>
    </row>
    <row r="562" spans="2:11">
      <c r="B562" s="140"/>
      <c r="C562" s="140"/>
      <c r="D562" s="140"/>
      <c r="E562" s="140"/>
      <c r="F562" s="140"/>
      <c r="G562" s="140"/>
      <c r="H562" s="140"/>
      <c r="I562" s="140"/>
      <c r="J562" s="140"/>
      <c r="K562" s="140"/>
    </row>
    <row r="563" spans="2:11">
      <c r="B563" s="140"/>
      <c r="C563" s="140"/>
      <c r="D563" s="140"/>
      <c r="E563" s="140"/>
      <c r="F563" s="140"/>
      <c r="G563" s="140"/>
      <c r="H563" s="140"/>
      <c r="I563" s="140"/>
      <c r="J563" s="140"/>
      <c r="K563" s="140"/>
    </row>
    <row r="564" spans="2:11">
      <c r="B564" s="140"/>
      <c r="C564" s="140"/>
      <c r="D564" s="140"/>
      <c r="E564" s="140"/>
      <c r="F564" s="140"/>
      <c r="G564" s="140"/>
      <c r="H564" s="140"/>
      <c r="I564" s="140"/>
      <c r="J564" s="140"/>
      <c r="K564" s="140"/>
    </row>
    <row r="565" spans="2:11">
      <c r="B565" s="140"/>
      <c r="C565" s="140"/>
      <c r="D565" s="140"/>
      <c r="E565" s="140"/>
      <c r="F565" s="140"/>
      <c r="G565" s="140"/>
      <c r="H565" s="140"/>
      <c r="I565" s="140"/>
      <c r="J565" s="140"/>
      <c r="K565" s="140"/>
    </row>
    <row r="566" spans="2:11">
      <c r="B566" s="140"/>
      <c r="C566" s="140"/>
      <c r="D566" s="140"/>
      <c r="E566" s="140"/>
      <c r="F566" s="140"/>
      <c r="G566" s="140"/>
      <c r="H566" s="140"/>
      <c r="I566" s="140"/>
      <c r="J566" s="140"/>
      <c r="K566" s="140"/>
    </row>
    <row r="567" spans="2:11">
      <c r="B567" s="140"/>
      <c r="C567" s="140"/>
      <c r="D567" s="140"/>
      <c r="E567" s="140"/>
      <c r="F567" s="140"/>
      <c r="G567" s="140"/>
      <c r="H567" s="140"/>
      <c r="I567" s="140"/>
      <c r="J567" s="140"/>
      <c r="K567" s="140"/>
    </row>
    <row r="568" spans="2:11">
      <c r="B568" s="140"/>
      <c r="C568" s="140"/>
      <c r="D568" s="140"/>
      <c r="E568" s="140"/>
      <c r="F568" s="140"/>
      <c r="G568" s="140"/>
      <c r="H568" s="140"/>
      <c r="I568" s="140"/>
      <c r="J568" s="140"/>
      <c r="K568" s="140"/>
    </row>
    <row r="569" spans="2:11">
      <c r="B569" s="140"/>
      <c r="C569" s="140"/>
      <c r="D569" s="140"/>
      <c r="E569" s="140"/>
      <c r="F569" s="140"/>
      <c r="G569" s="140"/>
      <c r="H569" s="140"/>
      <c r="I569" s="140"/>
      <c r="J569" s="140"/>
      <c r="K569" s="140"/>
    </row>
    <row r="570" spans="2:11">
      <c r="B570" s="140"/>
      <c r="C570" s="140"/>
      <c r="D570" s="140"/>
      <c r="E570" s="140"/>
      <c r="F570" s="140"/>
      <c r="G570" s="140"/>
      <c r="H570" s="140"/>
      <c r="I570" s="140"/>
      <c r="J570" s="140"/>
      <c r="K570" s="140"/>
    </row>
    <row r="571" spans="2:11">
      <c r="B571" s="140"/>
      <c r="C571" s="140"/>
      <c r="D571" s="140"/>
      <c r="E571" s="140"/>
      <c r="F571" s="140"/>
      <c r="G571" s="140"/>
      <c r="H571" s="140"/>
      <c r="I571" s="140"/>
      <c r="J571" s="140"/>
      <c r="K571" s="140"/>
    </row>
    <row r="572" spans="2:11">
      <c r="B572" s="140"/>
      <c r="C572" s="140"/>
      <c r="D572" s="140"/>
      <c r="E572" s="140"/>
      <c r="F572" s="140"/>
      <c r="G572" s="140"/>
      <c r="H572" s="140"/>
      <c r="I572" s="140"/>
      <c r="J572" s="140"/>
      <c r="K572" s="140"/>
    </row>
    <row r="573" spans="2:11">
      <c r="B573" s="140"/>
      <c r="C573" s="140"/>
      <c r="D573" s="140"/>
      <c r="E573" s="140"/>
      <c r="F573" s="140"/>
      <c r="G573" s="140"/>
      <c r="H573" s="140"/>
      <c r="I573" s="140"/>
      <c r="J573" s="140"/>
      <c r="K573" s="140"/>
    </row>
    <row r="574" spans="2:11">
      <c r="B574" s="140"/>
      <c r="C574" s="140"/>
      <c r="D574" s="140"/>
      <c r="E574" s="140"/>
      <c r="F574" s="140"/>
      <c r="G574" s="140"/>
      <c r="H574" s="140"/>
      <c r="I574" s="140"/>
      <c r="J574" s="140"/>
      <c r="K574" s="140"/>
    </row>
    <row r="575" spans="2:11">
      <c r="B575" s="140"/>
      <c r="C575" s="140"/>
      <c r="D575" s="140"/>
      <c r="E575" s="140"/>
      <c r="F575" s="140"/>
      <c r="G575" s="140"/>
      <c r="H575" s="140"/>
      <c r="I575" s="140"/>
      <c r="J575" s="140"/>
      <c r="K575" s="140"/>
    </row>
  </sheetData>
  <sheetProtection sheet="1"/>
  <mergeCells count="156">
    <mergeCell ref="J112:J113"/>
    <mergeCell ref="K112:K113"/>
    <mergeCell ref="L112:L113"/>
    <mergeCell ref="M112:M113"/>
    <mergeCell ref="N112:N113"/>
    <mergeCell ref="J86:N91"/>
    <mergeCell ref="J81:K81"/>
    <mergeCell ref="J82:K82"/>
    <mergeCell ref="J83:K83"/>
    <mergeCell ref="L81:N81"/>
    <mergeCell ref="L82:N82"/>
    <mergeCell ref="L83:N83"/>
    <mergeCell ref="J85:N85"/>
    <mergeCell ref="A1:N1"/>
    <mergeCell ref="D19:G19"/>
    <mergeCell ref="D14:G14"/>
    <mergeCell ref="D13:G13"/>
    <mergeCell ref="B15:C15"/>
    <mergeCell ref="B16:C16"/>
    <mergeCell ref="B18:C18"/>
    <mergeCell ref="B2:N2"/>
    <mergeCell ref="C6:K6"/>
    <mergeCell ref="B17:C17"/>
    <mergeCell ref="C3:K3"/>
    <mergeCell ref="C5:K5"/>
    <mergeCell ref="C4:Q4"/>
    <mergeCell ref="B22:N22"/>
    <mergeCell ref="D17:G17"/>
    <mergeCell ref="C7:K7"/>
    <mergeCell ref="H13:N19"/>
    <mergeCell ref="H11:N11"/>
    <mergeCell ref="B11:D11"/>
    <mergeCell ref="C9:K9"/>
    <mergeCell ref="B13:C13"/>
    <mergeCell ref="B19:C19"/>
    <mergeCell ref="B14:C14"/>
    <mergeCell ref="B21:D21"/>
    <mergeCell ref="C8:K8"/>
    <mergeCell ref="D15:G15"/>
    <mergeCell ref="D16:G16"/>
    <mergeCell ref="D18:G18"/>
    <mergeCell ref="B34:E34"/>
    <mergeCell ref="G77:G78"/>
    <mergeCell ref="B63:C63"/>
    <mergeCell ref="B64:C64"/>
    <mergeCell ref="B71:E71"/>
    <mergeCell ref="B70:G70"/>
    <mergeCell ref="B60:G60"/>
    <mergeCell ref="B77:B78"/>
    <mergeCell ref="B61:G61"/>
    <mergeCell ref="B74:D74"/>
    <mergeCell ref="J80:K80"/>
    <mergeCell ref="L80:N80"/>
    <mergeCell ref="J77:K77"/>
    <mergeCell ref="L78:N78"/>
    <mergeCell ref="G79:G80"/>
    <mergeCell ref="J79:K79"/>
    <mergeCell ref="L79:N79"/>
    <mergeCell ref="L77:N77"/>
    <mergeCell ref="J78:K78"/>
    <mergeCell ref="G81:G82"/>
    <mergeCell ref="B83:B84"/>
    <mergeCell ref="B85:B86"/>
    <mergeCell ref="G83:G84"/>
    <mergeCell ref="G85:G86"/>
    <mergeCell ref="B79:B80"/>
    <mergeCell ref="B72:E72"/>
    <mergeCell ref="B105:B106"/>
    <mergeCell ref="B103:B104"/>
    <mergeCell ref="G87:G88"/>
    <mergeCell ref="G89:G90"/>
    <mergeCell ref="G99:G100"/>
    <mergeCell ref="G101:G102"/>
    <mergeCell ref="G91:G92"/>
    <mergeCell ref="G93:G94"/>
    <mergeCell ref="G95:G96"/>
    <mergeCell ref="G97:G98"/>
    <mergeCell ref="G103:G104"/>
    <mergeCell ref="G105:G106"/>
    <mergeCell ref="B81:B82"/>
    <mergeCell ref="B87:B88"/>
    <mergeCell ref="B89:B90"/>
    <mergeCell ref="B91:B92"/>
    <mergeCell ref="B93:B94"/>
    <mergeCell ref="B95:B96"/>
    <mergeCell ref="B97:B98"/>
    <mergeCell ref="B99:B100"/>
    <mergeCell ref="B101:B102"/>
    <mergeCell ref="G109:G110"/>
    <mergeCell ref="G111:G112"/>
    <mergeCell ref="G113:G114"/>
    <mergeCell ref="G115:G116"/>
    <mergeCell ref="G117:G118"/>
    <mergeCell ref="G119:G120"/>
    <mergeCell ref="G123:G124"/>
    <mergeCell ref="B133:B134"/>
    <mergeCell ref="G107:G108"/>
    <mergeCell ref="B125:B126"/>
    <mergeCell ref="B129:B130"/>
    <mergeCell ref="B113:B114"/>
    <mergeCell ref="G133:G134"/>
    <mergeCell ref="B111:B112"/>
    <mergeCell ref="G131:G132"/>
    <mergeCell ref="B115:B116"/>
    <mergeCell ref="B117:B118"/>
    <mergeCell ref="B119:B120"/>
    <mergeCell ref="B121:B122"/>
    <mergeCell ref="B107:B108"/>
    <mergeCell ref="B109:B110"/>
    <mergeCell ref="B145:B146"/>
    <mergeCell ref="G145:G146"/>
    <mergeCell ref="G121:G122"/>
    <mergeCell ref="G127:G128"/>
    <mergeCell ref="B131:B132"/>
    <mergeCell ref="B127:B128"/>
    <mergeCell ref="G125:G126"/>
    <mergeCell ref="G129:G130"/>
    <mergeCell ref="B123:B124"/>
    <mergeCell ref="B141:B142"/>
    <mergeCell ref="B137:B138"/>
    <mergeCell ref="G135:G136"/>
    <mergeCell ref="G137:G138"/>
    <mergeCell ref="G141:G142"/>
    <mergeCell ref="B143:B144"/>
    <mergeCell ref="G143:G144"/>
    <mergeCell ref="B139:B140"/>
    <mergeCell ref="G139:G140"/>
    <mergeCell ref="B135:B136"/>
    <mergeCell ref="B147:B148"/>
    <mergeCell ref="G147:G148"/>
    <mergeCell ref="B159:B160"/>
    <mergeCell ref="G159:G160"/>
    <mergeCell ref="B153:B154"/>
    <mergeCell ref="G153:G154"/>
    <mergeCell ref="B155:B156"/>
    <mergeCell ref="G155:G156"/>
    <mergeCell ref="B157:B158"/>
    <mergeCell ref="G157:G158"/>
    <mergeCell ref="J155:K155"/>
    <mergeCell ref="J154:K154"/>
    <mergeCell ref="J157:K157"/>
    <mergeCell ref="B149:B150"/>
    <mergeCell ref="G149:G150"/>
    <mergeCell ref="B151:B152"/>
    <mergeCell ref="G151:G152"/>
    <mergeCell ref="J160:K160"/>
    <mergeCell ref="L159:N159"/>
    <mergeCell ref="L160:N160"/>
    <mergeCell ref="L155:N155"/>
    <mergeCell ref="J156:K156"/>
    <mergeCell ref="L156:N156"/>
    <mergeCell ref="L157:N157"/>
    <mergeCell ref="J158:K158"/>
    <mergeCell ref="L158:N158"/>
    <mergeCell ref="J159:K159"/>
    <mergeCell ref="L154:N154"/>
  </mergeCells>
  <phoneticPr fontId="2" type="noConversion"/>
  <conditionalFormatting sqref="G77:G160">
    <cfRule type="cellIs" dxfId="8" priority="1" stopIfTrue="1" operator="equal">
      <formula>$B$169</formula>
    </cfRule>
    <cfRule type="cellIs" dxfId="7" priority="2" stopIfTrue="1" operator="lessThanOrEqual">
      <formula>$H$60</formula>
    </cfRule>
    <cfRule type="cellIs" dxfId="6" priority="3" stopIfTrue="1" operator="greaterThan">
      <formula>$H$60</formula>
    </cfRule>
  </conditionalFormatting>
  <dataValidations xWindow="1068" yWindow="396" count="15">
    <dataValidation type="custom" allowBlank="1" showInputMessage="1" showErrorMessage="1" error="Cell is properly linked to ensure integrity of analysis" sqref="C85">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07 C109 C111 C113 C115 C117 C119 C121">
      <formula1>C70</formula1>
    </dataValidation>
    <dataValidation type="custom" allowBlank="1" showInputMessage="1" error="Cell is properly linked to ensure integrity of analysis" sqref="C89 C87 C105 C103 C101 C99 C97 C95 C93 C91">
      <formula1>C51</formula1>
    </dataValidation>
    <dataValidation type="custom" allowBlank="1" showInputMessage="1" error="Cell is properly linked to ensure integrity of analysis" sqref="C125 C123 C127">
      <formula1>C84</formula1>
    </dataValidation>
    <dataValidation type="custom" allowBlank="1" showInputMessage="1" error="Cell is properly linked to ensure integrity of analysis" sqref="C157 C159 C129 C131 C133 C135 C137 C139 C141 C143 C145 C147 C149 C151 C153 C155">
      <formula1>C88</formula1>
    </dataValidation>
    <dataValidation allowBlank="1" showErrorMessage="1" prompt="Review Test Results" sqref="B74"/>
    <dataValidation allowBlank="1" showInputMessage="1" showErrorMessage="1" error="Cell is properly linked to ensure integrity of analysis" sqref="C160 C82 C156 C112 C154 C92 C152 C110 C150 C116 C148 C108 C146 C90 C144 C106 C142 C158 C140 C104 C138 C88 C136 C102 C134 C94 C132 C100 C130 C86 C98 C124 C84 C96 C118 C114 C122 C120 D77:D160 C126 C128"/>
    <dataValidation type="custom" allowBlank="1" showInputMessage="1" showErrorMessage="1" error="Cell is properly linked to ensure integrity of analysis" sqref="C81 C83">
      <formula1>#REF!</formula1>
    </dataValidation>
    <dataValidation allowBlank="1" showErrorMessage="1" prompt="Input Dilution Factor" sqref="H61"/>
    <dataValidation allowBlank="1" showErrorMessage="1" prompt="Input Positive Cut-off Value" sqref="H60"/>
    <dataValidation allowBlank="1" showErrorMessage="1" sqref="B49 B22:N22 B34 B21"/>
    <dataValidation allowBlank="1" showErrorMessage="1" prompt="Fill in Test Notes" sqref="B11"/>
    <dataValidation allowBlank="1" showInputMessage="1" showErrorMessage="1" prompt="Не вводите значения в эту ячейку!" sqref="C25 C26:D30"/>
    <dataValidation allowBlank="1" showInputMessage="1" showErrorMessage="1" prompt="Флажок &quot;Хол. проба&quot; ставиттся на холостой пробе._x000a_Из списка выбирается образец, который является холостой пробой для текущего образца" sqref="H76"/>
  </dataValidations>
  <hyperlinks>
    <hyperlink ref="C3" location="'Notes &amp; Plate Layout'!B3" display="Fill in &quot;Test Notes&quot;"/>
    <hyperlink ref="C4" location="'Notes &amp; Plate Layout'!B13" display="Name the samples in &quot;Plate Layout Diagram&quot;"/>
    <hyperlink ref="C5" location="'BIOO ELISA ANALYSIS'!B9" display="Input OD values"/>
    <hyperlink ref="C9" location="'BIOO AOZ ELISA ANALYSIS'!G36" display="Review Test Results"/>
    <hyperlink ref="C3:J3" location="'BIOO Analysis'!B12" display="Fill in &quot;Test Notes&quot;"/>
    <hyperlink ref="C5:J5" location="'BIOO Analysis'!B34" display="Input OD values"/>
    <hyperlink ref="C4:Q4" location="Auto2" display="Name the samples in &quot;Plate Layout Diagram&quot; (Only in blue area. DO NOT INPUT OD VALUES HERE)"/>
    <hyperlink ref="C9:J9" location="'BIOO Analysis'!B86" display="Choose Model Applied"/>
    <hyperlink ref="C8" location="'BIOO Analysis'!B74" display="Input Dilution Factor"/>
    <hyperlink ref="B71:E71" location="Auto6" display="-- Positive Cut-off Value checked"/>
    <hyperlink ref="B70:E70" location="'Malachite Green'!C52" display="-- Standard concentration numbers checked (from low to high)"/>
    <hyperlink ref="C7:J7" location="'BIOO Analysis'!D73" display="Input Positive Cut-off Value"/>
    <hyperlink ref="C6:J6" location="'BIOO Analysis'!B62" display="Input Standard Concentration Values"/>
    <hyperlink ref="C8:J8" location="'BIOO Analysis'!D74" display="Input Dilution Factor"/>
    <hyperlink ref="C3:K3" location="Auto1" display="Fill in &quot;Test Notes&quot;"/>
    <hyperlink ref="C5:K5" location="Auto3" display="Input OD values"/>
    <hyperlink ref="C6:K6" location="Auto5" display="Input Standard Concentration Values"/>
    <hyperlink ref="C7:K7" location="Auto6" display="Input Positive Cut-off Value"/>
    <hyperlink ref="C8:K8" location="Auto7" display="Input Dilution Factor"/>
    <hyperlink ref="C9:K9" location="Auto8" display="Review Test Results"/>
    <hyperlink ref="B70:G70" location="Auto5" display="-- Standard concentration values checked (from low to high)"/>
    <hyperlink ref="B72" location="Auto7" display="-- Sample Dilution Factor checked"/>
  </hyperlinks>
  <printOptions horizontalCentered="1" verticalCentered="1"/>
  <pageMargins left="0.74803149606299213" right="0.51181102362204722" top="0.51181102362204722" bottom="0.51181102362204722" header="0.51181102362204722" footer="0.51181102362204722"/>
  <pageSetup scale="71" fitToHeight="0" orientation="landscape" horizontalDpi="300" verticalDpi="300" r:id="rId1"/>
  <headerFooter alignWithMargins="0">
    <oddFooter>&amp;R&amp;"Verdana,обычный"&amp;10BIOO MaxSignal&amp;XTM&amp;X ELISA Detection Analysis   стр.&amp;P</oddFooter>
  </headerFooter>
  <rowBreaks count="2" manualBreakCount="2">
    <brk id="33" max="13" man="1"/>
    <brk id="73" max="13" man="1"/>
  </rowBreaks>
  <drawing r:id="rId2"/>
  <legacyDrawing r:id="rId3"/>
  <controls>
    <mc:AlternateContent xmlns:mc="http://schemas.openxmlformats.org/markup-compatibility/2006">
      <mc:Choice Requires="x14">
        <control shapeId="24909" r:id="rId4" name="ComboBox8">
          <controlPr locked="0" defaultSize="0" autoLine="0" linkedCell="H128" listFillRange="B170:C212" r:id="rId5">
            <anchor moveWithCells="1">
              <from>
                <xdr:col>7</xdr:col>
                <xdr:colOff>28575</xdr:colOff>
                <xdr:row>127</xdr:row>
                <xdr:rowOff>0</xdr:rowOff>
              </from>
              <to>
                <xdr:col>8</xdr:col>
                <xdr:colOff>114300</xdr:colOff>
                <xdr:row>128</xdr:row>
                <xdr:rowOff>9525</xdr:rowOff>
              </to>
            </anchor>
          </controlPr>
        </control>
      </mc:Choice>
      <mc:Fallback>
        <control shapeId="24909" r:id="rId4" name="ComboBox8"/>
      </mc:Fallback>
    </mc:AlternateContent>
    <mc:AlternateContent xmlns:mc="http://schemas.openxmlformats.org/markup-compatibility/2006">
      <mc:Choice Requires="x14">
        <control shapeId="24908" r:id="rId6" name="CheckBox42">
          <controlPr locked="0" defaultSize="0" autoLine="0" autoPict="0" linkedCell="H127" r:id="rId7">
            <anchor moveWithCells="1">
              <from>
                <xdr:col>7</xdr:col>
                <xdr:colOff>28575</xdr:colOff>
                <xdr:row>126</xdr:row>
                <xdr:rowOff>9525</xdr:rowOff>
              </from>
              <to>
                <xdr:col>8</xdr:col>
                <xdr:colOff>0</xdr:colOff>
                <xdr:row>127</xdr:row>
                <xdr:rowOff>9525</xdr:rowOff>
              </to>
            </anchor>
          </controlPr>
        </control>
      </mc:Choice>
      <mc:Fallback>
        <control shapeId="24908" r:id="rId6" name="CheckBox42"/>
      </mc:Fallback>
    </mc:AlternateContent>
    <mc:AlternateContent xmlns:mc="http://schemas.openxmlformats.org/markup-compatibility/2006">
      <mc:Choice Requires="x14">
        <control shapeId="24906" r:id="rId8" name="ComboBox5">
          <controlPr locked="0" defaultSize="0" autoLine="0" linkedCell="H122" listFillRange="B170:C212" r:id="rId9">
            <anchor moveWithCells="1">
              <from>
                <xdr:col>7</xdr:col>
                <xdr:colOff>28575</xdr:colOff>
                <xdr:row>121</xdr:row>
                <xdr:rowOff>0</xdr:rowOff>
              </from>
              <to>
                <xdr:col>8</xdr:col>
                <xdr:colOff>114300</xdr:colOff>
                <xdr:row>122</xdr:row>
                <xdr:rowOff>9525</xdr:rowOff>
              </to>
            </anchor>
          </controlPr>
        </control>
      </mc:Choice>
      <mc:Fallback>
        <control shapeId="24906" r:id="rId8" name="ComboBox5"/>
      </mc:Fallback>
    </mc:AlternateContent>
    <mc:AlternateContent xmlns:mc="http://schemas.openxmlformats.org/markup-compatibility/2006">
      <mc:Choice Requires="x14">
        <control shapeId="24905" r:id="rId10" name="CheckBox41">
          <controlPr locked="0" defaultSize="0" autoLine="0" autoPict="0" linkedCell="H121" r:id="rId11">
            <anchor moveWithCells="1">
              <from>
                <xdr:col>7</xdr:col>
                <xdr:colOff>28575</xdr:colOff>
                <xdr:row>120</xdr:row>
                <xdr:rowOff>9525</xdr:rowOff>
              </from>
              <to>
                <xdr:col>8</xdr:col>
                <xdr:colOff>0</xdr:colOff>
                <xdr:row>121</xdr:row>
                <xdr:rowOff>9525</xdr:rowOff>
              </to>
            </anchor>
          </controlPr>
        </control>
      </mc:Choice>
      <mc:Fallback>
        <control shapeId="24905" r:id="rId10" name="CheckBox41"/>
      </mc:Fallback>
    </mc:AlternateContent>
    <mc:AlternateContent xmlns:mc="http://schemas.openxmlformats.org/markup-compatibility/2006">
      <mc:Choice Requires="x14">
        <control shapeId="24902" r:id="rId12" name="ComboBox1">
          <controlPr locked="0" defaultSize="0" autoLine="0" linkedCell="H78" listFillRange="B170:C212" r:id="rId13">
            <anchor moveWithCells="1">
              <from>
                <xdr:col>7</xdr:col>
                <xdr:colOff>28575</xdr:colOff>
                <xdr:row>77</xdr:row>
                <xdr:rowOff>0</xdr:rowOff>
              </from>
              <to>
                <xdr:col>8</xdr:col>
                <xdr:colOff>114300</xdr:colOff>
                <xdr:row>78</xdr:row>
                <xdr:rowOff>9525</xdr:rowOff>
              </to>
            </anchor>
          </controlPr>
        </control>
      </mc:Choice>
      <mc:Fallback>
        <control shapeId="24902" r:id="rId12" name="ComboBox1"/>
      </mc:Fallback>
    </mc:AlternateContent>
    <mc:AlternateContent xmlns:mc="http://schemas.openxmlformats.org/markup-compatibility/2006">
      <mc:Choice Requires="x14">
        <control shapeId="24896" r:id="rId14" name="ComboBox218">
          <controlPr locked="0" defaultSize="0" autoLine="0" linkedCell="H160" listFillRange="B170:C212" r:id="rId15">
            <anchor moveWithCells="1">
              <from>
                <xdr:col>7</xdr:col>
                <xdr:colOff>28575</xdr:colOff>
                <xdr:row>159</xdr:row>
                <xdr:rowOff>0</xdr:rowOff>
              </from>
              <to>
                <xdr:col>8</xdr:col>
                <xdr:colOff>114300</xdr:colOff>
                <xdr:row>160</xdr:row>
                <xdr:rowOff>9525</xdr:rowOff>
              </to>
            </anchor>
          </controlPr>
        </control>
      </mc:Choice>
      <mc:Fallback>
        <control shapeId="24896" r:id="rId14" name="ComboBox218"/>
      </mc:Fallback>
    </mc:AlternateContent>
    <mc:AlternateContent xmlns:mc="http://schemas.openxmlformats.org/markup-compatibility/2006">
      <mc:Choice Requires="x14">
        <control shapeId="24895" r:id="rId16" name="CheckBox40">
          <controlPr locked="0" defaultSize="0" autoLine="0" autoPict="0" linkedCell="H159" r:id="rId17">
            <anchor moveWithCells="1">
              <from>
                <xdr:col>7</xdr:col>
                <xdr:colOff>28575</xdr:colOff>
                <xdr:row>158</xdr:row>
                <xdr:rowOff>9525</xdr:rowOff>
              </from>
              <to>
                <xdr:col>8</xdr:col>
                <xdr:colOff>0</xdr:colOff>
                <xdr:row>159</xdr:row>
                <xdr:rowOff>9525</xdr:rowOff>
              </to>
            </anchor>
          </controlPr>
        </control>
      </mc:Choice>
      <mc:Fallback>
        <control shapeId="24895" r:id="rId16" name="CheckBox40"/>
      </mc:Fallback>
    </mc:AlternateContent>
    <mc:AlternateContent xmlns:mc="http://schemas.openxmlformats.org/markup-compatibility/2006">
      <mc:Choice Requires="x14">
        <control shapeId="24889" r:id="rId18" name="ComboBox212">
          <controlPr locked="0" defaultSize="0" autoLine="0" linkedCell="H158" listFillRange="B170:C212" r:id="rId19">
            <anchor moveWithCells="1">
              <from>
                <xdr:col>7</xdr:col>
                <xdr:colOff>28575</xdr:colOff>
                <xdr:row>157</xdr:row>
                <xdr:rowOff>0</xdr:rowOff>
              </from>
              <to>
                <xdr:col>8</xdr:col>
                <xdr:colOff>114300</xdr:colOff>
                <xdr:row>158</xdr:row>
                <xdr:rowOff>9525</xdr:rowOff>
              </to>
            </anchor>
          </controlPr>
        </control>
      </mc:Choice>
      <mc:Fallback>
        <control shapeId="24889" r:id="rId18" name="ComboBox212"/>
      </mc:Fallback>
    </mc:AlternateContent>
    <mc:AlternateContent xmlns:mc="http://schemas.openxmlformats.org/markup-compatibility/2006">
      <mc:Choice Requires="x14">
        <control shapeId="24888" r:id="rId20" name="CheckBox39">
          <controlPr locked="0" defaultSize="0" autoLine="0" autoPict="0" linkedCell="H157" r:id="rId21">
            <anchor moveWithCells="1">
              <from>
                <xdr:col>7</xdr:col>
                <xdr:colOff>28575</xdr:colOff>
                <xdr:row>156</xdr:row>
                <xdr:rowOff>9525</xdr:rowOff>
              </from>
              <to>
                <xdr:col>8</xdr:col>
                <xdr:colOff>0</xdr:colOff>
                <xdr:row>157</xdr:row>
                <xdr:rowOff>9525</xdr:rowOff>
              </to>
            </anchor>
          </controlPr>
        </control>
      </mc:Choice>
      <mc:Fallback>
        <control shapeId="24888" r:id="rId20" name="CheckBox39"/>
      </mc:Fallback>
    </mc:AlternateContent>
    <mc:AlternateContent xmlns:mc="http://schemas.openxmlformats.org/markup-compatibility/2006">
      <mc:Choice Requires="x14">
        <control shapeId="24882" r:id="rId22" name="ComboBox206">
          <controlPr locked="0" defaultSize="0" autoLine="0" linkedCell="H156" listFillRange="B170:C212" r:id="rId23">
            <anchor moveWithCells="1">
              <from>
                <xdr:col>7</xdr:col>
                <xdr:colOff>28575</xdr:colOff>
                <xdr:row>155</xdr:row>
                <xdr:rowOff>0</xdr:rowOff>
              </from>
              <to>
                <xdr:col>8</xdr:col>
                <xdr:colOff>114300</xdr:colOff>
                <xdr:row>156</xdr:row>
                <xdr:rowOff>9525</xdr:rowOff>
              </to>
            </anchor>
          </controlPr>
        </control>
      </mc:Choice>
      <mc:Fallback>
        <control shapeId="24882" r:id="rId22" name="ComboBox206"/>
      </mc:Fallback>
    </mc:AlternateContent>
    <mc:AlternateContent xmlns:mc="http://schemas.openxmlformats.org/markup-compatibility/2006">
      <mc:Choice Requires="x14">
        <control shapeId="24881" r:id="rId24" name="CheckBox38">
          <controlPr locked="0" defaultSize="0" autoLine="0" autoPict="0" linkedCell="H155" r:id="rId25">
            <anchor moveWithCells="1">
              <from>
                <xdr:col>7</xdr:col>
                <xdr:colOff>28575</xdr:colOff>
                <xdr:row>154</xdr:row>
                <xdr:rowOff>9525</xdr:rowOff>
              </from>
              <to>
                <xdr:col>8</xdr:col>
                <xdr:colOff>0</xdr:colOff>
                <xdr:row>155</xdr:row>
                <xdr:rowOff>9525</xdr:rowOff>
              </to>
            </anchor>
          </controlPr>
        </control>
      </mc:Choice>
      <mc:Fallback>
        <control shapeId="24881" r:id="rId24" name="CheckBox38"/>
      </mc:Fallback>
    </mc:AlternateContent>
    <mc:AlternateContent xmlns:mc="http://schemas.openxmlformats.org/markup-compatibility/2006">
      <mc:Choice Requires="x14">
        <control shapeId="24875" r:id="rId26" name="ComboBox200">
          <controlPr locked="0" defaultSize="0" autoLine="0" linkedCell="H154" listFillRange="B170:C212" r:id="rId27">
            <anchor moveWithCells="1">
              <from>
                <xdr:col>7</xdr:col>
                <xdr:colOff>28575</xdr:colOff>
                <xdr:row>153</xdr:row>
                <xdr:rowOff>0</xdr:rowOff>
              </from>
              <to>
                <xdr:col>8</xdr:col>
                <xdr:colOff>114300</xdr:colOff>
                <xdr:row>154</xdr:row>
                <xdr:rowOff>9525</xdr:rowOff>
              </to>
            </anchor>
          </controlPr>
        </control>
      </mc:Choice>
      <mc:Fallback>
        <control shapeId="24875" r:id="rId26" name="ComboBox200"/>
      </mc:Fallback>
    </mc:AlternateContent>
    <mc:AlternateContent xmlns:mc="http://schemas.openxmlformats.org/markup-compatibility/2006">
      <mc:Choice Requires="x14">
        <control shapeId="24874" r:id="rId28" name="CheckBox37">
          <controlPr locked="0" defaultSize="0" autoLine="0" autoPict="0" linkedCell="H153" r:id="rId29">
            <anchor moveWithCells="1">
              <from>
                <xdr:col>7</xdr:col>
                <xdr:colOff>28575</xdr:colOff>
                <xdr:row>152</xdr:row>
                <xdr:rowOff>9525</xdr:rowOff>
              </from>
              <to>
                <xdr:col>8</xdr:col>
                <xdr:colOff>0</xdr:colOff>
                <xdr:row>153</xdr:row>
                <xdr:rowOff>9525</xdr:rowOff>
              </to>
            </anchor>
          </controlPr>
        </control>
      </mc:Choice>
      <mc:Fallback>
        <control shapeId="24874" r:id="rId28" name="CheckBox37"/>
      </mc:Fallback>
    </mc:AlternateContent>
    <mc:AlternateContent xmlns:mc="http://schemas.openxmlformats.org/markup-compatibility/2006">
      <mc:Choice Requires="x14">
        <control shapeId="24868" r:id="rId30" name="ComboBox194">
          <controlPr locked="0" defaultSize="0" autoLine="0" linkedCell="H152" listFillRange="B170:C212" r:id="rId31">
            <anchor moveWithCells="1">
              <from>
                <xdr:col>7</xdr:col>
                <xdr:colOff>28575</xdr:colOff>
                <xdr:row>151</xdr:row>
                <xdr:rowOff>0</xdr:rowOff>
              </from>
              <to>
                <xdr:col>8</xdr:col>
                <xdr:colOff>114300</xdr:colOff>
                <xdr:row>152</xdr:row>
                <xdr:rowOff>9525</xdr:rowOff>
              </to>
            </anchor>
          </controlPr>
        </control>
      </mc:Choice>
      <mc:Fallback>
        <control shapeId="24868" r:id="rId30" name="ComboBox194"/>
      </mc:Fallback>
    </mc:AlternateContent>
    <mc:AlternateContent xmlns:mc="http://schemas.openxmlformats.org/markup-compatibility/2006">
      <mc:Choice Requires="x14">
        <control shapeId="24867" r:id="rId32" name="CheckBox36">
          <controlPr locked="0" defaultSize="0" autoLine="0" autoPict="0" linkedCell="H151" r:id="rId33">
            <anchor moveWithCells="1">
              <from>
                <xdr:col>7</xdr:col>
                <xdr:colOff>28575</xdr:colOff>
                <xdr:row>150</xdr:row>
                <xdr:rowOff>9525</xdr:rowOff>
              </from>
              <to>
                <xdr:col>8</xdr:col>
                <xdr:colOff>0</xdr:colOff>
                <xdr:row>151</xdr:row>
                <xdr:rowOff>9525</xdr:rowOff>
              </to>
            </anchor>
          </controlPr>
        </control>
      </mc:Choice>
      <mc:Fallback>
        <control shapeId="24867" r:id="rId32" name="CheckBox36"/>
      </mc:Fallback>
    </mc:AlternateContent>
    <mc:AlternateContent xmlns:mc="http://schemas.openxmlformats.org/markup-compatibility/2006">
      <mc:Choice Requires="x14">
        <control shapeId="24861" r:id="rId34" name="ComboBox188">
          <controlPr locked="0" defaultSize="0" autoLine="0" linkedCell="H150" listFillRange="B170:C212" r:id="rId35">
            <anchor moveWithCells="1">
              <from>
                <xdr:col>7</xdr:col>
                <xdr:colOff>28575</xdr:colOff>
                <xdr:row>149</xdr:row>
                <xdr:rowOff>0</xdr:rowOff>
              </from>
              <to>
                <xdr:col>8</xdr:col>
                <xdr:colOff>114300</xdr:colOff>
                <xdr:row>150</xdr:row>
                <xdr:rowOff>9525</xdr:rowOff>
              </to>
            </anchor>
          </controlPr>
        </control>
      </mc:Choice>
      <mc:Fallback>
        <control shapeId="24861" r:id="rId34" name="ComboBox188"/>
      </mc:Fallback>
    </mc:AlternateContent>
    <mc:AlternateContent xmlns:mc="http://schemas.openxmlformats.org/markup-compatibility/2006">
      <mc:Choice Requires="x14">
        <control shapeId="24860" r:id="rId36" name="CheckBox35">
          <controlPr locked="0" defaultSize="0" autoLine="0" autoPict="0" linkedCell="H149" r:id="rId37">
            <anchor moveWithCells="1">
              <from>
                <xdr:col>7</xdr:col>
                <xdr:colOff>28575</xdr:colOff>
                <xdr:row>148</xdr:row>
                <xdr:rowOff>9525</xdr:rowOff>
              </from>
              <to>
                <xdr:col>8</xdr:col>
                <xdr:colOff>0</xdr:colOff>
                <xdr:row>149</xdr:row>
                <xdr:rowOff>9525</xdr:rowOff>
              </to>
            </anchor>
          </controlPr>
        </control>
      </mc:Choice>
      <mc:Fallback>
        <control shapeId="24860" r:id="rId36" name="CheckBox35"/>
      </mc:Fallback>
    </mc:AlternateContent>
    <mc:AlternateContent xmlns:mc="http://schemas.openxmlformats.org/markup-compatibility/2006">
      <mc:Choice Requires="x14">
        <control shapeId="24854" r:id="rId38" name="ComboBox182">
          <controlPr locked="0" defaultSize="0" autoLine="0" linkedCell="H148" listFillRange="B170:C212" r:id="rId39">
            <anchor moveWithCells="1">
              <from>
                <xdr:col>7</xdr:col>
                <xdr:colOff>28575</xdr:colOff>
                <xdr:row>147</xdr:row>
                <xdr:rowOff>0</xdr:rowOff>
              </from>
              <to>
                <xdr:col>8</xdr:col>
                <xdr:colOff>114300</xdr:colOff>
                <xdr:row>148</xdr:row>
                <xdr:rowOff>9525</xdr:rowOff>
              </to>
            </anchor>
          </controlPr>
        </control>
      </mc:Choice>
      <mc:Fallback>
        <control shapeId="24854" r:id="rId38" name="ComboBox182"/>
      </mc:Fallback>
    </mc:AlternateContent>
    <mc:AlternateContent xmlns:mc="http://schemas.openxmlformats.org/markup-compatibility/2006">
      <mc:Choice Requires="x14">
        <control shapeId="24853" r:id="rId40" name="CheckBox34">
          <controlPr locked="0" defaultSize="0" autoLine="0" autoPict="0" linkedCell="H147" r:id="rId41">
            <anchor moveWithCells="1">
              <from>
                <xdr:col>7</xdr:col>
                <xdr:colOff>28575</xdr:colOff>
                <xdr:row>146</xdr:row>
                <xdr:rowOff>9525</xdr:rowOff>
              </from>
              <to>
                <xdr:col>8</xdr:col>
                <xdr:colOff>0</xdr:colOff>
                <xdr:row>147</xdr:row>
                <xdr:rowOff>9525</xdr:rowOff>
              </to>
            </anchor>
          </controlPr>
        </control>
      </mc:Choice>
      <mc:Fallback>
        <control shapeId="24853" r:id="rId40" name="CheckBox34"/>
      </mc:Fallback>
    </mc:AlternateContent>
    <mc:AlternateContent xmlns:mc="http://schemas.openxmlformats.org/markup-compatibility/2006">
      <mc:Choice Requires="x14">
        <control shapeId="24847" r:id="rId42" name="ComboBox176">
          <controlPr locked="0" defaultSize="0" autoLine="0" linkedCell="H146" listFillRange="B170:C212" r:id="rId43">
            <anchor moveWithCells="1">
              <from>
                <xdr:col>7</xdr:col>
                <xdr:colOff>28575</xdr:colOff>
                <xdr:row>145</xdr:row>
                <xdr:rowOff>0</xdr:rowOff>
              </from>
              <to>
                <xdr:col>8</xdr:col>
                <xdr:colOff>114300</xdr:colOff>
                <xdr:row>146</xdr:row>
                <xdr:rowOff>9525</xdr:rowOff>
              </to>
            </anchor>
          </controlPr>
        </control>
      </mc:Choice>
      <mc:Fallback>
        <control shapeId="24847" r:id="rId42" name="ComboBox176"/>
      </mc:Fallback>
    </mc:AlternateContent>
    <mc:AlternateContent xmlns:mc="http://schemas.openxmlformats.org/markup-compatibility/2006">
      <mc:Choice Requires="x14">
        <control shapeId="24846" r:id="rId44" name="CheckBox33">
          <controlPr locked="0" defaultSize="0" autoLine="0" linkedCell="H145" r:id="rId45">
            <anchor moveWithCells="1">
              <from>
                <xdr:col>7</xdr:col>
                <xdr:colOff>28575</xdr:colOff>
                <xdr:row>144</xdr:row>
                <xdr:rowOff>9525</xdr:rowOff>
              </from>
              <to>
                <xdr:col>8</xdr:col>
                <xdr:colOff>66675</xdr:colOff>
                <xdr:row>145</xdr:row>
                <xdr:rowOff>9525</xdr:rowOff>
              </to>
            </anchor>
          </controlPr>
        </control>
      </mc:Choice>
      <mc:Fallback>
        <control shapeId="24846" r:id="rId44" name="CheckBox33"/>
      </mc:Fallback>
    </mc:AlternateContent>
    <mc:AlternateContent xmlns:mc="http://schemas.openxmlformats.org/markup-compatibility/2006">
      <mc:Choice Requires="x14">
        <control shapeId="24840" r:id="rId46" name="ComboBox170">
          <controlPr locked="0" defaultSize="0" autoLine="0" linkedCell="H144" listFillRange="B170:C212" r:id="rId47">
            <anchor moveWithCells="1">
              <from>
                <xdr:col>7</xdr:col>
                <xdr:colOff>28575</xdr:colOff>
                <xdr:row>143</xdr:row>
                <xdr:rowOff>0</xdr:rowOff>
              </from>
              <to>
                <xdr:col>8</xdr:col>
                <xdr:colOff>114300</xdr:colOff>
                <xdr:row>144</xdr:row>
                <xdr:rowOff>9525</xdr:rowOff>
              </to>
            </anchor>
          </controlPr>
        </control>
      </mc:Choice>
      <mc:Fallback>
        <control shapeId="24840" r:id="rId46" name="ComboBox170"/>
      </mc:Fallback>
    </mc:AlternateContent>
    <mc:AlternateContent xmlns:mc="http://schemas.openxmlformats.org/markup-compatibility/2006">
      <mc:Choice Requires="x14">
        <control shapeId="24839" r:id="rId48" name="CheckBox32">
          <controlPr locked="0" defaultSize="0" autoLine="0" autoPict="0" linkedCell="H143" r:id="rId49">
            <anchor moveWithCells="1">
              <from>
                <xdr:col>7</xdr:col>
                <xdr:colOff>28575</xdr:colOff>
                <xdr:row>142</xdr:row>
                <xdr:rowOff>9525</xdr:rowOff>
              </from>
              <to>
                <xdr:col>8</xdr:col>
                <xdr:colOff>0</xdr:colOff>
                <xdr:row>143</xdr:row>
                <xdr:rowOff>9525</xdr:rowOff>
              </to>
            </anchor>
          </controlPr>
        </control>
      </mc:Choice>
      <mc:Fallback>
        <control shapeId="24839" r:id="rId48" name="CheckBox32"/>
      </mc:Fallback>
    </mc:AlternateContent>
    <mc:AlternateContent xmlns:mc="http://schemas.openxmlformats.org/markup-compatibility/2006">
      <mc:Choice Requires="x14">
        <control shapeId="24833" r:id="rId50" name="ComboBox164">
          <controlPr locked="0" defaultSize="0" autoLine="0" linkedCell="H142" listFillRange="B170:C212" r:id="rId51">
            <anchor moveWithCells="1">
              <from>
                <xdr:col>7</xdr:col>
                <xdr:colOff>28575</xdr:colOff>
                <xdr:row>141</xdr:row>
                <xdr:rowOff>0</xdr:rowOff>
              </from>
              <to>
                <xdr:col>8</xdr:col>
                <xdr:colOff>114300</xdr:colOff>
                <xdr:row>142</xdr:row>
                <xdr:rowOff>9525</xdr:rowOff>
              </to>
            </anchor>
          </controlPr>
        </control>
      </mc:Choice>
      <mc:Fallback>
        <control shapeId="24833" r:id="rId50" name="ComboBox164"/>
      </mc:Fallback>
    </mc:AlternateContent>
    <mc:AlternateContent xmlns:mc="http://schemas.openxmlformats.org/markup-compatibility/2006">
      <mc:Choice Requires="x14">
        <control shapeId="24832" r:id="rId52" name="CheckBox31">
          <controlPr locked="0" defaultSize="0" autoLine="0" autoPict="0" linkedCell="H141" r:id="rId53">
            <anchor moveWithCells="1">
              <from>
                <xdr:col>7</xdr:col>
                <xdr:colOff>28575</xdr:colOff>
                <xdr:row>140</xdr:row>
                <xdr:rowOff>9525</xdr:rowOff>
              </from>
              <to>
                <xdr:col>8</xdr:col>
                <xdr:colOff>0</xdr:colOff>
                <xdr:row>141</xdr:row>
                <xdr:rowOff>9525</xdr:rowOff>
              </to>
            </anchor>
          </controlPr>
        </control>
      </mc:Choice>
      <mc:Fallback>
        <control shapeId="24832" r:id="rId52" name="CheckBox31"/>
      </mc:Fallback>
    </mc:AlternateContent>
    <mc:AlternateContent xmlns:mc="http://schemas.openxmlformats.org/markup-compatibility/2006">
      <mc:Choice Requires="x14">
        <control shapeId="24826" r:id="rId54" name="ComboBox158">
          <controlPr locked="0" defaultSize="0" autoLine="0" linkedCell="H140" listFillRange="B170:C212" r:id="rId55">
            <anchor moveWithCells="1">
              <from>
                <xdr:col>7</xdr:col>
                <xdr:colOff>28575</xdr:colOff>
                <xdr:row>139</xdr:row>
                <xdr:rowOff>0</xdr:rowOff>
              </from>
              <to>
                <xdr:col>8</xdr:col>
                <xdr:colOff>114300</xdr:colOff>
                <xdr:row>140</xdr:row>
                <xdr:rowOff>9525</xdr:rowOff>
              </to>
            </anchor>
          </controlPr>
        </control>
      </mc:Choice>
      <mc:Fallback>
        <control shapeId="24826" r:id="rId54" name="ComboBox158"/>
      </mc:Fallback>
    </mc:AlternateContent>
    <mc:AlternateContent xmlns:mc="http://schemas.openxmlformats.org/markup-compatibility/2006">
      <mc:Choice Requires="x14">
        <control shapeId="24825" r:id="rId56" name="CheckBox30">
          <controlPr locked="0" defaultSize="0" autoLine="0" autoPict="0" linkedCell="H139" r:id="rId57">
            <anchor moveWithCells="1">
              <from>
                <xdr:col>7</xdr:col>
                <xdr:colOff>28575</xdr:colOff>
                <xdr:row>138</xdr:row>
                <xdr:rowOff>9525</xdr:rowOff>
              </from>
              <to>
                <xdr:col>8</xdr:col>
                <xdr:colOff>0</xdr:colOff>
                <xdr:row>139</xdr:row>
                <xdr:rowOff>9525</xdr:rowOff>
              </to>
            </anchor>
          </controlPr>
        </control>
      </mc:Choice>
      <mc:Fallback>
        <control shapeId="24825" r:id="rId56" name="CheckBox30"/>
      </mc:Fallback>
    </mc:AlternateContent>
    <mc:AlternateContent xmlns:mc="http://schemas.openxmlformats.org/markup-compatibility/2006">
      <mc:Choice Requires="x14">
        <control shapeId="24819" r:id="rId58" name="ComboBox152">
          <controlPr locked="0" defaultSize="0" autoLine="0" linkedCell="H138" listFillRange="B170:C212" r:id="rId59">
            <anchor moveWithCells="1">
              <from>
                <xdr:col>7</xdr:col>
                <xdr:colOff>28575</xdr:colOff>
                <xdr:row>137</xdr:row>
                <xdr:rowOff>0</xdr:rowOff>
              </from>
              <to>
                <xdr:col>8</xdr:col>
                <xdr:colOff>114300</xdr:colOff>
                <xdr:row>138</xdr:row>
                <xdr:rowOff>9525</xdr:rowOff>
              </to>
            </anchor>
          </controlPr>
        </control>
      </mc:Choice>
      <mc:Fallback>
        <control shapeId="24819" r:id="rId58" name="ComboBox152"/>
      </mc:Fallback>
    </mc:AlternateContent>
    <mc:AlternateContent xmlns:mc="http://schemas.openxmlformats.org/markup-compatibility/2006">
      <mc:Choice Requires="x14">
        <control shapeId="24818" r:id="rId60" name="CheckBox29">
          <controlPr locked="0" defaultSize="0" autoLine="0" autoPict="0" linkedCell="H137" r:id="rId61">
            <anchor moveWithCells="1">
              <from>
                <xdr:col>7</xdr:col>
                <xdr:colOff>28575</xdr:colOff>
                <xdr:row>136</xdr:row>
                <xdr:rowOff>9525</xdr:rowOff>
              </from>
              <to>
                <xdr:col>8</xdr:col>
                <xdr:colOff>0</xdr:colOff>
                <xdr:row>137</xdr:row>
                <xdr:rowOff>9525</xdr:rowOff>
              </to>
            </anchor>
          </controlPr>
        </control>
      </mc:Choice>
      <mc:Fallback>
        <control shapeId="24818" r:id="rId60" name="CheckBox29"/>
      </mc:Fallback>
    </mc:AlternateContent>
    <mc:AlternateContent xmlns:mc="http://schemas.openxmlformats.org/markup-compatibility/2006">
      <mc:Choice Requires="x14">
        <control shapeId="24812" r:id="rId62" name="ComboBox146">
          <controlPr locked="0" defaultSize="0" autoLine="0" linkedCell="H136" listFillRange="B170:C212" r:id="rId63">
            <anchor moveWithCells="1">
              <from>
                <xdr:col>7</xdr:col>
                <xdr:colOff>28575</xdr:colOff>
                <xdr:row>135</xdr:row>
                <xdr:rowOff>0</xdr:rowOff>
              </from>
              <to>
                <xdr:col>8</xdr:col>
                <xdr:colOff>114300</xdr:colOff>
                <xdr:row>136</xdr:row>
                <xdr:rowOff>9525</xdr:rowOff>
              </to>
            </anchor>
          </controlPr>
        </control>
      </mc:Choice>
      <mc:Fallback>
        <control shapeId="24812" r:id="rId62" name="ComboBox146"/>
      </mc:Fallback>
    </mc:AlternateContent>
    <mc:AlternateContent xmlns:mc="http://schemas.openxmlformats.org/markup-compatibility/2006">
      <mc:Choice Requires="x14">
        <control shapeId="24811" r:id="rId64" name="CheckBox28">
          <controlPr locked="0" defaultSize="0" autoLine="0" autoPict="0" linkedCell="H135" r:id="rId65">
            <anchor moveWithCells="1">
              <from>
                <xdr:col>7</xdr:col>
                <xdr:colOff>28575</xdr:colOff>
                <xdr:row>134</xdr:row>
                <xdr:rowOff>9525</xdr:rowOff>
              </from>
              <to>
                <xdr:col>8</xdr:col>
                <xdr:colOff>0</xdr:colOff>
                <xdr:row>135</xdr:row>
                <xdr:rowOff>9525</xdr:rowOff>
              </to>
            </anchor>
          </controlPr>
        </control>
      </mc:Choice>
      <mc:Fallback>
        <control shapeId="24811" r:id="rId64" name="CheckBox28"/>
      </mc:Fallback>
    </mc:AlternateContent>
    <mc:AlternateContent xmlns:mc="http://schemas.openxmlformats.org/markup-compatibility/2006">
      <mc:Choice Requires="x14">
        <control shapeId="24805" r:id="rId66" name="ComboBox140">
          <controlPr locked="0" defaultSize="0" autoLine="0" linkedCell="H134" listFillRange="B170:C212" r:id="rId67">
            <anchor moveWithCells="1">
              <from>
                <xdr:col>7</xdr:col>
                <xdr:colOff>28575</xdr:colOff>
                <xdr:row>133</xdr:row>
                <xdr:rowOff>0</xdr:rowOff>
              </from>
              <to>
                <xdr:col>8</xdr:col>
                <xdr:colOff>114300</xdr:colOff>
                <xdr:row>134</xdr:row>
                <xdr:rowOff>9525</xdr:rowOff>
              </to>
            </anchor>
          </controlPr>
        </control>
      </mc:Choice>
      <mc:Fallback>
        <control shapeId="24805" r:id="rId66" name="ComboBox140"/>
      </mc:Fallback>
    </mc:AlternateContent>
    <mc:AlternateContent xmlns:mc="http://schemas.openxmlformats.org/markup-compatibility/2006">
      <mc:Choice Requires="x14">
        <control shapeId="24804" r:id="rId68" name="CheckBox27">
          <controlPr locked="0" defaultSize="0" autoLine="0" autoPict="0" linkedCell="H133" r:id="rId69">
            <anchor moveWithCells="1">
              <from>
                <xdr:col>7</xdr:col>
                <xdr:colOff>28575</xdr:colOff>
                <xdr:row>132</xdr:row>
                <xdr:rowOff>9525</xdr:rowOff>
              </from>
              <to>
                <xdr:col>8</xdr:col>
                <xdr:colOff>0</xdr:colOff>
                <xdr:row>133</xdr:row>
                <xdr:rowOff>9525</xdr:rowOff>
              </to>
            </anchor>
          </controlPr>
        </control>
      </mc:Choice>
      <mc:Fallback>
        <control shapeId="24804" r:id="rId68" name="CheckBox27"/>
      </mc:Fallback>
    </mc:AlternateContent>
    <mc:AlternateContent xmlns:mc="http://schemas.openxmlformats.org/markup-compatibility/2006">
      <mc:Choice Requires="x14">
        <control shapeId="24798" r:id="rId70" name="ComboBox134">
          <controlPr locked="0" defaultSize="0" autoLine="0" linkedCell="H132" listFillRange="B170:C212" r:id="rId71">
            <anchor moveWithCells="1">
              <from>
                <xdr:col>7</xdr:col>
                <xdr:colOff>28575</xdr:colOff>
                <xdr:row>131</xdr:row>
                <xdr:rowOff>0</xdr:rowOff>
              </from>
              <to>
                <xdr:col>8</xdr:col>
                <xdr:colOff>114300</xdr:colOff>
                <xdr:row>132</xdr:row>
                <xdr:rowOff>9525</xdr:rowOff>
              </to>
            </anchor>
          </controlPr>
        </control>
      </mc:Choice>
      <mc:Fallback>
        <control shapeId="24798" r:id="rId70" name="ComboBox134"/>
      </mc:Fallback>
    </mc:AlternateContent>
    <mc:AlternateContent xmlns:mc="http://schemas.openxmlformats.org/markup-compatibility/2006">
      <mc:Choice Requires="x14">
        <control shapeId="24797" r:id="rId72" name="CheckBox26">
          <controlPr locked="0" defaultSize="0" autoLine="0" autoPict="0" linkedCell="H131" r:id="rId73">
            <anchor moveWithCells="1">
              <from>
                <xdr:col>7</xdr:col>
                <xdr:colOff>28575</xdr:colOff>
                <xdr:row>130</xdr:row>
                <xdr:rowOff>9525</xdr:rowOff>
              </from>
              <to>
                <xdr:col>8</xdr:col>
                <xdr:colOff>0</xdr:colOff>
                <xdr:row>131</xdr:row>
                <xdr:rowOff>9525</xdr:rowOff>
              </to>
            </anchor>
          </controlPr>
        </control>
      </mc:Choice>
      <mc:Fallback>
        <control shapeId="24797" r:id="rId72" name="CheckBox26"/>
      </mc:Fallback>
    </mc:AlternateContent>
    <mc:AlternateContent xmlns:mc="http://schemas.openxmlformats.org/markup-compatibility/2006">
      <mc:Choice Requires="x14">
        <control shapeId="24791" r:id="rId74" name="ComboBox128">
          <controlPr locked="0" defaultSize="0" autoLine="0" linkedCell="H130" listFillRange="B170:C212" r:id="rId75">
            <anchor moveWithCells="1">
              <from>
                <xdr:col>7</xdr:col>
                <xdr:colOff>28575</xdr:colOff>
                <xdr:row>129</xdr:row>
                <xdr:rowOff>0</xdr:rowOff>
              </from>
              <to>
                <xdr:col>8</xdr:col>
                <xdr:colOff>114300</xdr:colOff>
                <xdr:row>130</xdr:row>
                <xdr:rowOff>9525</xdr:rowOff>
              </to>
            </anchor>
          </controlPr>
        </control>
      </mc:Choice>
      <mc:Fallback>
        <control shapeId="24791" r:id="rId74" name="ComboBox128"/>
      </mc:Fallback>
    </mc:AlternateContent>
    <mc:AlternateContent xmlns:mc="http://schemas.openxmlformats.org/markup-compatibility/2006">
      <mc:Choice Requires="x14">
        <control shapeId="24790" r:id="rId76" name="CheckBox25">
          <controlPr locked="0" defaultSize="0" autoLine="0" autoPict="0" linkedCell="H129" r:id="rId77">
            <anchor moveWithCells="1">
              <from>
                <xdr:col>7</xdr:col>
                <xdr:colOff>28575</xdr:colOff>
                <xdr:row>128</xdr:row>
                <xdr:rowOff>9525</xdr:rowOff>
              </from>
              <to>
                <xdr:col>8</xdr:col>
                <xdr:colOff>0</xdr:colOff>
                <xdr:row>129</xdr:row>
                <xdr:rowOff>9525</xdr:rowOff>
              </to>
            </anchor>
          </controlPr>
        </control>
      </mc:Choice>
      <mc:Fallback>
        <control shapeId="24790" r:id="rId76" name="CheckBox25"/>
      </mc:Fallback>
    </mc:AlternateContent>
    <mc:AlternateContent xmlns:mc="http://schemas.openxmlformats.org/markup-compatibility/2006">
      <mc:Choice Requires="x14">
        <control shapeId="24784" r:id="rId78" name="ComboBox122">
          <controlPr defaultSize="0" autoLine="0" linkedCell="H126" listFillRange="B170:C212" r:id="rId79">
            <anchor moveWithCells="1">
              <from>
                <xdr:col>7</xdr:col>
                <xdr:colOff>28575</xdr:colOff>
                <xdr:row>125</xdr:row>
                <xdr:rowOff>0</xdr:rowOff>
              </from>
              <to>
                <xdr:col>8</xdr:col>
                <xdr:colOff>114300</xdr:colOff>
                <xdr:row>126</xdr:row>
                <xdr:rowOff>9525</xdr:rowOff>
              </to>
            </anchor>
          </controlPr>
        </control>
      </mc:Choice>
      <mc:Fallback>
        <control shapeId="24784" r:id="rId78" name="ComboBox122"/>
      </mc:Fallback>
    </mc:AlternateContent>
    <mc:AlternateContent xmlns:mc="http://schemas.openxmlformats.org/markup-compatibility/2006">
      <mc:Choice Requires="x14">
        <control shapeId="24783" r:id="rId80" name="CheckBox24">
          <controlPr locked="0" defaultSize="0" autoLine="0" autoPict="0" linkedCell="H125" r:id="rId81">
            <anchor moveWithCells="1">
              <from>
                <xdr:col>7</xdr:col>
                <xdr:colOff>28575</xdr:colOff>
                <xdr:row>124</xdr:row>
                <xdr:rowOff>9525</xdr:rowOff>
              </from>
              <to>
                <xdr:col>8</xdr:col>
                <xdr:colOff>0</xdr:colOff>
                <xdr:row>125</xdr:row>
                <xdr:rowOff>9525</xdr:rowOff>
              </to>
            </anchor>
          </controlPr>
        </control>
      </mc:Choice>
      <mc:Fallback>
        <control shapeId="24783" r:id="rId80" name="CheckBox24"/>
      </mc:Fallback>
    </mc:AlternateContent>
    <mc:AlternateContent xmlns:mc="http://schemas.openxmlformats.org/markup-compatibility/2006">
      <mc:Choice Requires="x14">
        <control shapeId="24777" r:id="rId82" name="ComboBox116">
          <controlPr locked="0" defaultSize="0" autoLine="0" linkedCell="H124" listFillRange="B170:C212" r:id="rId83">
            <anchor moveWithCells="1">
              <from>
                <xdr:col>7</xdr:col>
                <xdr:colOff>28575</xdr:colOff>
                <xdr:row>123</xdr:row>
                <xdr:rowOff>0</xdr:rowOff>
              </from>
              <to>
                <xdr:col>8</xdr:col>
                <xdr:colOff>114300</xdr:colOff>
                <xdr:row>124</xdr:row>
                <xdr:rowOff>9525</xdr:rowOff>
              </to>
            </anchor>
          </controlPr>
        </control>
      </mc:Choice>
      <mc:Fallback>
        <control shapeId="24777" r:id="rId82" name="ComboBox116"/>
      </mc:Fallback>
    </mc:AlternateContent>
    <mc:AlternateContent xmlns:mc="http://schemas.openxmlformats.org/markup-compatibility/2006">
      <mc:Choice Requires="x14">
        <control shapeId="24776" r:id="rId84" name="CheckBox23">
          <controlPr locked="0" defaultSize="0" autoLine="0" autoPict="0" linkedCell="H123" r:id="rId85">
            <anchor moveWithCells="1">
              <from>
                <xdr:col>7</xdr:col>
                <xdr:colOff>28575</xdr:colOff>
                <xdr:row>122</xdr:row>
                <xdr:rowOff>9525</xdr:rowOff>
              </from>
              <to>
                <xdr:col>8</xdr:col>
                <xdr:colOff>0</xdr:colOff>
                <xdr:row>123</xdr:row>
                <xdr:rowOff>9525</xdr:rowOff>
              </to>
            </anchor>
          </controlPr>
        </control>
      </mc:Choice>
      <mc:Fallback>
        <control shapeId="24776" r:id="rId84" name="CheckBox23"/>
      </mc:Fallback>
    </mc:AlternateContent>
    <mc:AlternateContent xmlns:mc="http://schemas.openxmlformats.org/markup-compatibility/2006">
      <mc:Choice Requires="x14">
        <control shapeId="24770" r:id="rId86" name="ComboBox110">
          <controlPr defaultSize="0" autoLine="0" linkedCell="H120" listFillRange="B170:C212" r:id="rId87">
            <anchor moveWithCells="1">
              <from>
                <xdr:col>7</xdr:col>
                <xdr:colOff>28575</xdr:colOff>
                <xdr:row>119</xdr:row>
                <xdr:rowOff>0</xdr:rowOff>
              </from>
              <to>
                <xdr:col>8</xdr:col>
                <xdr:colOff>114300</xdr:colOff>
                <xdr:row>120</xdr:row>
                <xdr:rowOff>9525</xdr:rowOff>
              </to>
            </anchor>
          </controlPr>
        </control>
      </mc:Choice>
      <mc:Fallback>
        <control shapeId="24770" r:id="rId86" name="ComboBox110"/>
      </mc:Fallback>
    </mc:AlternateContent>
    <mc:AlternateContent xmlns:mc="http://schemas.openxmlformats.org/markup-compatibility/2006">
      <mc:Choice Requires="x14">
        <control shapeId="24769" r:id="rId88" name="CheckBox22">
          <controlPr locked="0" defaultSize="0" autoLine="0" autoPict="0" linkedCell="H119" r:id="rId89">
            <anchor moveWithCells="1">
              <from>
                <xdr:col>7</xdr:col>
                <xdr:colOff>28575</xdr:colOff>
                <xdr:row>118</xdr:row>
                <xdr:rowOff>9525</xdr:rowOff>
              </from>
              <to>
                <xdr:col>8</xdr:col>
                <xdr:colOff>0</xdr:colOff>
                <xdr:row>119</xdr:row>
                <xdr:rowOff>9525</xdr:rowOff>
              </to>
            </anchor>
          </controlPr>
        </control>
      </mc:Choice>
      <mc:Fallback>
        <control shapeId="24769" r:id="rId88" name="CheckBox22"/>
      </mc:Fallback>
    </mc:AlternateContent>
    <mc:AlternateContent xmlns:mc="http://schemas.openxmlformats.org/markup-compatibility/2006">
      <mc:Choice Requires="x14">
        <control shapeId="24763" r:id="rId90" name="ComboBox104">
          <controlPr locked="0" defaultSize="0" autoLine="0" linkedCell="H118" listFillRange="B170:C212" r:id="rId91">
            <anchor moveWithCells="1">
              <from>
                <xdr:col>7</xdr:col>
                <xdr:colOff>28575</xdr:colOff>
                <xdr:row>117</xdr:row>
                <xdr:rowOff>0</xdr:rowOff>
              </from>
              <to>
                <xdr:col>8</xdr:col>
                <xdr:colOff>114300</xdr:colOff>
                <xdr:row>118</xdr:row>
                <xdr:rowOff>9525</xdr:rowOff>
              </to>
            </anchor>
          </controlPr>
        </control>
      </mc:Choice>
      <mc:Fallback>
        <control shapeId="24763" r:id="rId90" name="ComboBox104"/>
      </mc:Fallback>
    </mc:AlternateContent>
    <mc:AlternateContent xmlns:mc="http://schemas.openxmlformats.org/markup-compatibility/2006">
      <mc:Choice Requires="x14">
        <control shapeId="24762" r:id="rId92" name="CheckBox21">
          <controlPr locked="0" defaultSize="0" autoLine="0" autoPict="0" linkedCell="H117" r:id="rId93">
            <anchor moveWithCells="1">
              <from>
                <xdr:col>7</xdr:col>
                <xdr:colOff>28575</xdr:colOff>
                <xdr:row>116</xdr:row>
                <xdr:rowOff>9525</xdr:rowOff>
              </from>
              <to>
                <xdr:col>8</xdr:col>
                <xdr:colOff>0</xdr:colOff>
                <xdr:row>117</xdr:row>
                <xdr:rowOff>9525</xdr:rowOff>
              </to>
            </anchor>
          </controlPr>
        </control>
      </mc:Choice>
      <mc:Fallback>
        <control shapeId="24762" r:id="rId92" name="CheckBox21"/>
      </mc:Fallback>
    </mc:AlternateContent>
    <mc:AlternateContent xmlns:mc="http://schemas.openxmlformats.org/markup-compatibility/2006">
      <mc:Choice Requires="x14">
        <control shapeId="24756" r:id="rId94" name="ComboBox98">
          <controlPr locked="0" defaultSize="0" autoLine="0" linkedCell="H116" listFillRange="B170:C212" r:id="rId95">
            <anchor moveWithCells="1">
              <from>
                <xdr:col>7</xdr:col>
                <xdr:colOff>28575</xdr:colOff>
                <xdr:row>115</xdr:row>
                <xdr:rowOff>0</xdr:rowOff>
              </from>
              <to>
                <xdr:col>8</xdr:col>
                <xdr:colOff>114300</xdr:colOff>
                <xdr:row>116</xdr:row>
                <xdr:rowOff>9525</xdr:rowOff>
              </to>
            </anchor>
          </controlPr>
        </control>
      </mc:Choice>
      <mc:Fallback>
        <control shapeId="24756" r:id="rId94" name="ComboBox98"/>
      </mc:Fallback>
    </mc:AlternateContent>
    <mc:AlternateContent xmlns:mc="http://schemas.openxmlformats.org/markup-compatibility/2006">
      <mc:Choice Requires="x14">
        <control shapeId="24755" r:id="rId96" name="CheckBox20">
          <controlPr locked="0" defaultSize="0" autoLine="0" autoPict="0" linkedCell="H115" r:id="rId97">
            <anchor moveWithCells="1">
              <from>
                <xdr:col>7</xdr:col>
                <xdr:colOff>28575</xdr:colOff>
                <xdr:row>114</xdr:row>
                <xdr:rowOff>9525</xdr:rowOff>
              </from>
              <to>
                <xdr:col>8</xdr:col>
                <xdr:colOff>0</xdr:colOff>
                <xdr:row>115</xdr:row>
                <xdr:rowOff>9525</xdr:rowOff>
              </to>
            </anchor>
          </controlPr>
        </control>
      </mc:Choice>
      <mc:Fallback>
        <control shapeId="24755" r:id="rId96" name="CheckBox20"/>
      </mc:Fallback>
    </mc:AlternateContent>
    <mc:AlternateContent xmlns:mc="http://schemas.openxmlformats.org/markup-compatibility/2006">
      <mc:Choice Requires="x14">
        <control shapeId="24749" r:id="rId98" name="ComboBox92">
          <controlPr locked="0" defaultSize="0" autoLine="0" linkedCell="H114" listFillRange="B170:C212" r:id="rId99">
            <anchor moveWithCells="1">
              <from>
                <xdr:col>7</xdr:col>
                <xdr:colOff>28575</xdr:colOff>
                <xdr:row>113</xdr:row>
                <xdr:rowOff>0</xdr:rowOff>
              </from>
              <to>
                <xdr:col>8</xdr:col>
                <xdr:colOff>114300</xdr:colOff>
                <xdr:row>114</xdr:row>
                <xdr:rowOff>9525</xdr:rowOff>
              </to>
            </anchor>
          </controlPr>
        </control>
      </mc:Choice>
      <mc:Fallback>
        <control shapeId="24749" r:id="rId98" name="ComboBox92"/>
      </mc:Fallback>
    </mc:AlternateContent>
    <mc:AlternateContent xmlns:mc="http://schemas.openxmlformats.org/markup-compatibility/2006">
      <mc:Choice Requires="x14">
        <control shapeId="24748" r:id="rId100" name="CheckBox19">
          <controlPr locked="0" defaultSize="0" autoLine="0" autoPict="0" linkedCell="H113" r:id="rId101">
            <anchor moveWithCells="1">
              <from>
                <xdr:col>7</xdr:col>
                <xdr:colOff>28575</xdr:colOff>
                <xdr:row>112</xdr:row>
                <xdr:rowOff>9525</xdr:rowOff>
              </from>
              <to>
                <xdr:col>8</xdr:col>
                <xdr:colOff>0</xdr:colOff>
                <xdr:row>113</xdr:row>
                <xdr:rowOff>9525</xdr:rowOff>
              </to>
            </anchor>
          </controlPr>
        </control>
      </mc:Choice>
      <mc:Fallback>
        <control shapeId="24748" r:id="rId100" name="CheckBox19"/>
      </mc:Fallback>
    </mc:AlternateContent>
    <mc:AlternateContent xmlns:mc="http://schemas.openxmlformats.org/markup-compatibility/2006">
      <mc:Choice Requires="x14">
        <control shapeId="24742" r:id="rId102" name="ComboBox86">
          <controlPr locked="0" defaultSize="0" autoLine="0" linkedCell="H112" listFillRange="B170:C212" r:id="rId103">
            <anchor moveWithCells="1">
              <from>
                <xdr:col>7</xdr:col>
                <xdr:colOff>28575</xdr:colOff>
                <xdr:row>111</xdr:row>
                <xdr:rowOff>0</xdr:rowOff>
              </from>
              <to>
                <xdr:col>8</xdr:col>
                <xdr:colOff>114300</xdr:colOff>
                <xdr:row>112</xdr:row>
                <xdr:rowOff>9525</xdr:rowOff>
              </to>
            </anchor>
          </controlPr>
        </control>
      </mc:Choice>
      <mc:Fallback>
        <control shapeId="24742" r:id="rId102" name="ComboBox86"/>
      </mc:Fallback>
    </mc:AlternateContent>
    <mc:AlternateContent xmlns:mc="http://schemas.openxmlformats.org/markup-compatibility/2006">
      <mc:Choice Requires="x14">
        <control shapeId="24741" r:id="rId104" name="CheckBox18">
          <controlPr locked="0" defaultSize="0" autoLine="0" autoPict="0" linkedCell="H111" r:id="rId105">
            <anchor moveWithCells="1">
              <from>
                <xdr:col>7</xdr:col>
                <xdr:colOff>28575</xdr:colOff>
                <xdr:row>110</xdr:row>
                <xdr:rowOff>9525</xdr:rowOff>
              </from>
              <to>
                <xdr:col>8</xdr:col>
                <xdr:colOff>0</xdr:colOff>
                <xdr:row>111</xdr:row>
                <xdr:rowOff>9525</xdr:rowOff>
              </to>
            </anchor>
          </controlPr>
        </control>
      </mc:Choice>
      <mc:Fallback>
        <control shapeId="24741" r:id="rId104" name="CheckBox18"/>
      </mc:Fallback>
    </mc:AlternateContent>
    <mc:AlternateContent xmlns:mc="http://schemas.openxmlformats.org/markup-compatibility/2006">
      <mc:Choice Requires="x14">
        <control shapeId="24735" r:id="rId106" name="ComboBox80">
          <controlPr locked="0" defaultSize="0" autoLine="0" linkedCell="H110" listFillRange="B170:C212" r:id="rId107">
            <anchor moveWithCells="1">
              <from>
                <xdr:col>7</xdr:col>
                <xdr:colOff>28575</xdr:colOff>
                <xdr:row>109</xdr:row>
                <xdr:rowOff>0</xdr:rowOff>
              </from>
              <to>
                <xdr:col>8</xdr:col>
                <xdr:colOff>114300</xdr:colOff>
                <xdr:row>110</xdr:row>
                <xdr:rowOff>9525</xdr:rowOff>
              </to>
            </anchor>
          </controlPr>
        </control>
      </mc:Choice>
      <mc:Fallback>
        <control shapeId="24735" r:id="rId106" name="ComboBox80"/>
      </mc:Fallback>
    </mc:AlternateContent>
    <mc:AlternateContent xmlns:mc="http://schemas.openxmlformats.org/markup-compatibility/2006">
      <mc:Choice Requires="x14">
        <control shapeId="24734" r:id="rId108" name="CheckBox17">
          <controlPr locked="0" defaultSize="0" autoLine="0" autoPict="0" linkedCell="H109" r:id="rId109">
            <anchor moveWithCells="1">
              <from>
                <xdr:col>7</xdr:col>
                <xdr:colOff>28575</xdr:colOff>
                <xdr:row>108</xdr:row>
                <xdr:rowOff>9525</xdr:rowOff>
              </from>
              <to>
                <xdr:col>8</xdr:col>
                <xdr:colOff>0</xdr:colOff>
                <xdr:row>109</xdr:row>
                <xdr:rowOff>9525</xdr:rowOff>
              </to>
            </anchor>
          </controlPr>
        </control>
      </mc:Choice>
      <mc:Fallback>
        <control shapeId="24734" r:id="rId108" name="CheckBox17"/>
      </mc:Fallback>
    </mc:AlternateContent>
    <mc:AlternateContent xmlns:mc="http://schemas.openxmlformats.org/markup-compatibility/2006">
      <mc:Choice Requires="x14">
        <control shapeId="24728" r:id="rId110" name="ComboBox74">
          <controlPr locked="0" defaultSize="0" autoLine="0" linkedCell="H108" listFillRange="B170:C212" r:id="rId111">
            <anchor moveWithCells="1">
              <from>
                <xdr:col>7</xdr:col>
                <xdr:colOff>28575</xdr:colOff>
                <xdr:row>107</xdr:row>
                <xdr:rowOff>0</xdr:rowOff>
              </from>
              <to>
                <xdr:col>8</xdr:col>
                <xdr:colOff>114300</xdr:colOff>
                <xdr:row>108</xdr:row>
                <xdr:rowOff>9525</xdr:rowOff>
              </to>
            </anchor>
          </controlPr>
        </control>
      </mc:Choice>
      <mc:Fallback>
        <control shapeId="24728" r:id="rId110" name="ComboBox74"/>
      </mc:Fallback>
    </mc:AlternateContent>
    <mc:AlternateContent xmlns:mc="http://schemas.openxmlformats.org/markup-compatibility/2006">
      <mc:Choice Requires="x14">
        <control shapeId="24727" r:id="rId112" name="CheckBox16">
          <controlPr locked="0" defaultSize="0" autoLine="0" autoPict="0" linkedCell="H107" r:id="rId113">
            <anchor moveWithCells="1">
              <from>
                <xdr:col>7</xdr:col>
                <xdr:colOff>28575</xdr:colOff>
                <xdr:row>106</xdr:row>
                <xdr:rowOff>9525</xdr:rowOff>
              </from>
              <to>
                <xdr:col>8</xdr:col>
                <xdr:colOff>0</xdr:colOff>
                <xdr:row>107</xdr:row>
                <xdr:rowOff>9525</xdr:rowOff>
              </to>
            </anchor>
          </controlPr>
        </control>
      </mc:Choice>
      <mc:Fallback>
        <control shapeId="24727" r:id="rId112" name="CheckBox16"/>
      </mc:Fallback>
    </mc:AlternateContent>
    <mc:AlternateContent xmlns:mc="http://schemas.openxmlformats.org/markup-compatibility/2006">
      <mc:Choice Requires="x14">
        <control shapeId="24721" r:id="rId114" name="ComboBox68">
          <controlPr locked="0" defaultSize="0" autoLine="0" linkedCell="H106" listFillRange="B170:C212" r:id="rId115">
            <anchor moveWithCells="1">
              <from>
                <xdr:col>7</xdr:col>
                <xdr:colOff>28575</xdr:colOff>
                <xdr:row>105</xdr:row>
                <xdr:rowOff>0</xdr:rowOff>
              </from>
              <to>
                <xdr:col>8</xdr:col>
                <xdr:colOff>114300</xdr:colOff>
                <xdr:row>106</xdr:row>
                <xdr:rowOff>9525</xdr:rowOff>
              </to>
            </anchor>
          </controlPr>
        </control>
      </mc:Choice>
      <mc:Fallback>
        <control shapeId="24721" r:id="rId114" name="ComboBox68"/>
      </mc:Fallback>
    </mc:AlternateContent>
    <mc:AlternateContent xmlns:mc="http://schemas.openxmlformats.org/markup-compatibility/2006">
      <mc:Choice Requires="x14">
        <control shapeId="24720" r:id="rId116" name="CheckBox15">
          <controlPr locked="0" defaultSize="0" autoLine="0" autoPict="0" linkedCell="H105" r:id="rId117">
            <anchor moveWithCells="1">
              <from>
                <xdr:col>7</xdr:col>
                <xdr:colOff>28575</xdr:colOff>
                <xdr:row>104</xdr:row>
                <xdr:rowOff>9525</xdr:rowOff>
              </from>
              <to>
                <xdr:col>8</xdr:col>
                <xdr:colOff>0</xdr:colOff>
                <xdr:row>105</xdr:row>
                <xdr:rowOff>9525</xdr:rowOff>
              </to>
            </anchor>
          </controlPr>
        </control>
      </mc:Choice>
      <mc:Fallback>
        <control shapeId="24720" r:id="rId116" name="CheckBox15"/>
      </mc:Fallback>
    </mc:AlternateContent>
    <mc:AlternateContent xmlns:mc="http://schemas.openxmlformats.org/markup-compatibility/2006">
      <mc:Choice Requires="x14">
        <control shapeId="24714" r:id="rId118" name="ComboBox62">
          <controlPr locked="0" defaultSize="0" autoLine="0" linkedCell="H104" listFillRange="B170:C212" r:id="rId119">
            <anchor moveWithCells="1">
              <from>
                <xdr:col>7</xdr:col>
                <xdr:colOff>28575</xdr:colOff>
                <xdr:row>103</xdr:row>
                <xdr:rowOff>0</xdr:rowOff>
              </from>
              <to>
                <xdr:col>8</xdr:col>
                <xdr:colOff>114300</xdr:colOff>
                <xdr:row>104</xdr:row>
                <xdr:rowOff>9525</xdr:rowOff>
              </to>
            </anchor>
          </controlPr>
        </control>
      </mc:Choice>
      <mc:Fallback>
        <control shapeId="24714" r:id="rId118" name="ComboBox62"/>
      </mc:Fallback>
    </mc:AlternateContent>
    <mc:AlternateContent xmlns:mc="http://schemas.openxmlformats.org/markup-compatibility/2006">
      <mc:Choice Requires="x14">
        <control shapeId="24713" r:id="rId120" name="CheckBox14">
          <controlPr locked="0" defaultSize="0" autoLine="0" autoPict="0" linkedCell="H103" r:id="rId121">
            <anchor moveWithCells="1">
              <from>
                <xdr:col>7</xdr:col>
                <xdr:colOff>28575</xdr:colOff>
                <xdr:row>102</xdr:row>
                <xdr:rowOff>9525</xdr:rowOff>
              </from>
              <to>
                <xdr:col>8</xdr:col>
                <xdr:colOff>0</xdr:colOff>
                <xdr:row>103</xdr:row>
                <xdr:rowOff>9525</xdr:rowOff>
              </to>
            </anchor>
          </controlPr>
        </control>
      </mc:Choice>
      <mc:Fallback>
        <control shapeId="24713" r:id="rId120" name="CheckBox14"/>
      </mc:Fallback>
    </mc:AlternateContent>
    <mc:AlternateContent xmlns:mc="http://schemas.openxmlformats.org/markup-compatibility/2006">
      <mc:Choice Requires="x14">
        <control shapeId="24707" r:id="rId122" name="ComboBox56">
          <controlPr locked="0" defaultSize="0" autoLine="0" linkedCell="H102" listFillRange="B170:C212" r:id="rId123">
            <anchor moveWithCells="1">
              <from>
                <xdr:col>7</xdr:col>
                <xdr:colOff>28575</xdr:colOff>
                <xdr:row>101</xdr:row>
                <xdr:rowOff>0</xdr:rowOff>
              </from>
              <to>
                <xdr:col>8</xdr:col>
                <xdr:colOff>114300</xdr:colOff>
                <xdr:row>102</xdr:row>
                <xdr:rowOff>9525</xdr:rowOff>
              </to>
            </anchor>
          </controlPr>
        </control>
      </mc:Choice>
      <mc:Fallback>
        <control shapeId="24707" r:id="rId122" name="ComboBox56"/>
      </mc:Fallback>
    </mc:AlternateContent>
    <mc:AlternateContent xmlns:mc="http://schemas.openxmlformats.org/markup-compatibility/2006">
      <mc:Choice Requires="x14">
        <control shapeId="24706" r:id="rId124" name="CheckBox13">
          <controlPr locked="0" defaultSize="0" autoLine="0" autoPict="0" linkedCell="H101" r:id="rId125">
            <anchor moveWithCells="1">
              <from>
                <xdr:col>7</xdr:col>
                <xdr:colOff>28575</xdr:colOff>
                <xdr:row>100</xdr:row>
                <xdr:rowOff>9525</xdr:rowOff>
              </from>
              <to>
                <xdr:col>8</xdr:col>
                <xdr:colOff>0</xdr:colOff>
                <xdr:row>101</xdr:row>
                <xdr:rowOff>9525</xdr:rowOff>
              </to>
            </anchor>
          </controlPr>
        </control>
      </mc:Choice>
      <mc:Fallback>
        <control shapeId="24706" r:id="rId124" name="CheckBox13"/>
      </mc:Fallback>
    </mc:AlternateContent>
    <mc:AlternateContent xmlns:mc="http://schemas.openxmlformats.org/markup-compatibility/2006">
      <mc:Choice Requires="x14">
        <control shapeId="24700" r:id="rId126" name="ComboBox50">
          <controlPr locked="0" defaultSize="0" autoLine="0" linkedCell="H100" listFillRange="B170:C212" r:id="rId127">
            <anchor moveWithCells="1">
              <from>
                <xdr:col>7</xdr:col>
                <xdr:colOff>28575</xdr:colOff>
                <xdr:row>99</xdr:row>
                <xdr:rowOff>0</xdr:rowOff>
              </from>
              <to>
                <xdr:col>8</xdr:col>
                <xdr:colOff>114300</xdr:colOff>
                <xdr:row>100</xdr:row>
                <xdr:rowOff>9525</xdr:rowOff>
              </to>
            </anchor>
          </controlPr>
        </control>
      </mc:Choice>
      <mc:Fallback>
        <control shapeId="24700" r:id="rId126" name="ComboBox50"/>
      </mc:Fallback>
    </mc:AlternateContent>
    <mc:AlternateContent xmlns:mc="http://schemas.openxmlformats.org/markup-compatibility/2006">
      <mc:Choice Requires="x14">
        <control shapeId="24699" r:id="rId128" name="CheckBox12">
          <controlPr locked="0" defaultSize="0" autoLine="0" autoPict="0" linkedCell="H99" r:id="rId129">
            <anchor moveWithCells="1">
              <from>
                <xdr:col>7</xdr:col>
                <xdr:colOff>28575</xdr:colOff>
                <xdr:row>98</xdr:row>
                <xdr:rowOff>9525</xdr:rowOff>
              </from>
              <to>
                <xdr:col>8</xdr:col>
                <xdr:colOff>0</xdr:colOff>
                <xdr:row>99</xdr:row>
                <xdr:rowOff>9525</xdr:rowOff>
              </to>
            </anchor>
          </controlPr>
        </control>
      </mc:Choice>
      <mc:Fallback>
        <control shapeId="24699" r:id="rId128" name="CheckBox12"/>
      </mc:Fallback>
    </mc:AlternateContent>
    <mc:AlternateContent xmlns:mc="http://schemas.openxmlformats.org/markup-compatibility/2006">
      <mc:Choice Requires="x14">
        <control shapeId="24693" r:id="rId130" name="ComboBox44">
          <controlPr locked="0" defaultSize="0" autoLine="0" linkedCell="H98" listFillRange="B170:C212" r:id="rId131">
            <anchor moveWithCells="1">
              <from>
                <xdr:col>7</xdr:col>
                <xdr:colOff>28575</xdr:colOff>
                <xdr:row>97</xdr:row>
                <xdr:rowOff>0</xdr:rowOff>
              </from>
              <to>
                <xdr:col>8</xdr:col>
                <xdr:colOff>114300</xdr:colOff>
                <xdr:row>98</xdr:row>
                <xdr:rowOff>9525</xdr:rowOff>
              </to>
            </anchor>
          </controlPr>
        </control>
      </mc:Choice>
      <mc:Fallback>
        <control shapeId="24693" r:id="rId130" name="ComboBox44"/>
      </mc:Fallback>
    </mc:AlternateContent>
    <mc:AlternateContent xmlns:mc="http://schemas.openxmlformats.org/markup-compatibility/2006">
      <mc:Choice Requires="x14">
        <control shapeId="24692" r:id="rId132" name="CheckBox11">
          <controlPr locked="0" defaultSize="0" autoLine="0" autoPict="0" linkedCell="H97" r:id="rId133">
            <anchor moveWithCells="1">
              <from>
                <xdr:col>7</xdr:col>
                <xdr:colOff>28575</xdr:colOff>
                <xdr:row>96</xdr:row>
                <xdr:rowOff>9525</xdr:rowOff>
              </from>
              <to>
                <xdr:col>8</xdr:col>
                <xdr:colOff>0</xdr:colOff>
                <xdr:row>97</xdr:row>
                <xdr:rowOff>9525</xdr:rowOff>
              </to>
            </anchor>
          </controlPr>
        </control>
      </mc:Choice>
      <mc:Fallback>
        <control shapeId="24692" r:id="rId132" name="CheckBox11"/>
      </mc:Fallback>
    </mc:AlternateContent>
    <mc:AlternateContent xmlns:mc="http://schemas.openxmlformats.org/markup-compatibility/2006">
      <mc:Choice Requires="x14">
        <control shapeId="24686" r:id="rId134" name="ComboBox38">
          <controlPr locked="0" defaultSize="0" autoLine="0" linkedCell="H96" listFillRange="B170:C212" r:id="rId135">
            <anchor moveWithCells="1">
              <from>
                <xdr:col>7</xdr:col>
                <xdr:colOff>28575</xdr:colOff>
                <xdr:row>95</xdr:row>
                <xdr:rowOff>0</xdr:rowOff>
              </from>
              <to>
                <xdr:col>8</xdr:col>
                <xdr:colOff>114300</xdr:colOff>
                <xdr:row>96</xdr:row>
                <xdr:rowOff>9525</xdr:rowOff>
              </to>
            </anchor>
          </controlPr>
        </control>
      </mc:Choice>
      <mc:Fallback>
        <control shapeId="24686" r:id="rId134" name="ComboBox38"/>
      </mc:Fallback>
    </mc:AlternateContent>
    <mc:AlternateContent xmlns:mc="http://schemas.openxmlformats.org/markup-compatibility/2006">
      <mc:Choice Requires="x14">
        <control shapeId="24685" r:id="rId136" name="CheckBox10">
          <controlPr locked="0" defaultSize="0" autoLine="0" autoPict="0" linkedCell="H95" r:id="rId137">
            <anchor moveWithCells="1">
              <from>
                <xdr:col>7</xdr:col>
                <xdr:colOff>28575</xdr:colOff>
                <xdr:row>94</xdr:row>
                <xdr:rowOff>9525</xdr:rowOff>
              </from>
              <to>
                <xdr:col>8</xdr:col>
                <xdr:colOff>0</xdr:colOff>
                <xdr:row>95</xdr:row>
                <xdr:rowOff>9525</xdr:rowOff>
              </to>
            </anchor>
          </controlPr>
        </control>
      </mc:Choice>
      <mc:Fallback>
        <control shapeId="24685" r:id="rId136" name="CheckBox10"/>
      </mc:Fallback>
    </mc:AlternateContent>
    <mc:AlternateContent xmlns:mc="http://schemas.openxmlformats.org/markup-compatibility/2006">
      <mc:Choice Requires="x14">
        <control shapeId="24679" r:id="rId138" name="ComboBox32">
          <controlPr locked="0" defaultSize="0" autoLine="0" linkedCell="H94" listFillRange="B170:C212" r:id="rId139">
            <anchor moveWithCells="1">
              <from>
                <xdr:col>7</xdr:col>
                <xdr:colOff>28575</xdr:colOff>
                <xdr:row>93</xdr:row>
                <xdr:rowOff>0</xdr:rowOff>
              </from>
              <to>
                <xdr:col>8</xdr:col>
                <xdr:colOff>114300</xdr:colOff>
                <xdr:row>94</xdr:row>
                <xdr:rowOff>9525</xdr:rowOff>
              </to>
            </anchor>
          </controlPr>
        </control>
      </mc:Choice>
      <mc:Fallback>
        <control shapeId="24679" r:id="rId138" name="ComboBox32"/>
      </mc:Fallback>
    </mc:AlternateContent>
    <mc:AlternateContent xmlns:mc="http://schemas.openxmlformats.org/markup-compatibility/2006">
      <mc:Choice Requires="x14">
        <control shapeId="24678" r:id="rId140" name="CheckBox9">
          <controlPr locked="0" defaultSize="0" autoLine="0" autoPict="0" linkedCell="H93" r:id="rId141">
            <anchor moveWithCells="1">
              <from>
                <xdr:col>7</xdr:col>
                <xdr:colOff>28575</xdr:colOff>
                <xdr:row>92</xdr:row>
                <xdr:rowOff>9525</xdr:rowOff>
              </from>
              <to>
                <xdr:col>8</xdr:col>
                <xdr:colOff>0</xdr:colOff>
                <xdr:row>93</xdr:row>
                <xdr:rowOff>9525</xdr:rowOff>
              </to>
            </anchor>
          </controlPr>
        </control>
      </mc:Choice>
      <mc:Fallback>
        <control shapeId="24678" r:id="rId140" name="CheckBox9"/>
      </mc:Fallback>
    </mc:AlternateContent>
    <mc:AlternateContent xmlns:mc="http://schemas.openxmlformats.org/markup-compatibility/2006">
      <mc:Choice Requires="x14">
        <control shapeId="24672" r:id="rId142" name="ComboBox26">
          <controlPr locked="0" defaultSize="0" autoLine="0" linkedCell="H92" listFillRange="B170:C212" r:id="rId143">
            <anchor moveWithCells="1">
              <from>
                <xdr:col>7</xdr:col>
                <xdr:colOff>28575</xdr:colOff>
                <xdr:row>91</xdr:row>
                <xdr:rowOff>0</xdr:rowOff>
              </from>
              <to>
                <xdr:col>8</xdr:col>
                <xdr:colOff>114300</xdr:colOff>
                <xdr:row>92</xdr:row>
                <xdr:rowOff>9525</xdr:rowOff>
              </to>
            </anchor>
          </controlPr>
        </control>
      </mc:Choice>
      <mc:Fallback>
        <control shapeId="24672" r:id="rId142" name="ComboBox26"/>
      </mc:Fallback>
    </mc:AlternateContent>
    <mc:AlternateContent xmlns:mc="http://schemas.openxmlformats.org/markup-compatibility/2006">
      <mc:Choice Requires="x14">
        <control shapeId="24671" r:id="rId144" name="CheckBox8">
          <controlPr locked="0" defaultSize="0" autoLine="0" autoPict="0" linkedCell="H91" r:id="rId145">
            <anchor moveWithCells="1">
              <from>
                <xdr:col>7</xdr:col>
                <xdr:colOff>28575</xdr:colOff>
                <xdr:row>90</xdr:row>
                <xdr:rowOff>9525</xdr:rowOff>
              </from>
              <to>
                <xdr:col>8</xdr:col>
                <xdr:colOff>0</xdr:colOff>
                <xdr:row>91</xdr:row>
                <xdr:rowOff>9525</xdr:rowOff>
              </to>
            </anchor>
          </controlPr>
        </control>
      </mc:Choice>
      <mc:Fallback>
        <control shapeId="24671" r:id="rId144" name="CheckBox8"/>
      </mc:Fallback>
    </mc:AlternateContent>
    <mc:AlternateContent xmlns:mc="http://schemas.openxmlformats.org/markup-compatibility/2006">
      <mc:Choice Requires="x14">
        <control shapeId="24665" r:id="rId146" name="ComboBox20">
          <controlPr locked="0" defaultSize="0" autoLine="0" linkedCell="H90" listFillRange="B170:C212" r:id="rId147">
            <anchor moveWithCells="1">
              <from>
                <xdr:col>7</xdr:col>
                <xdr:colOff>28575</xdr:colOff>
                <xdr:row>89</xdr:row>
                <xdr:rowOff>0</xdr:rowOff>
              </from>
              <to>
                <xdr:col>8</xdr:col>
                <xdr:colOff>114300</xdr:colOff>
                <xdr:row>90</xdr:row>
                <xdr:rowOff>9525</xdr:rowOff>
              </to>
            </anchor>
          </controlPr>
        </control>
      </mc:Choice>
      <mc:Fallback>
        <control shapeId="24665" r:id="rId146" name="ComboBox20"/>
      </mc:Fallback>
    </mc:AlternateContent>
    <mc:AlternateContent xmlns:mc="http://schemas.openxmlformats.org/markup-compatibility/2006">
      <mc:Choice Requires="x14">
        <control shapeId="24664" r:id="rId148" name="CheckBox7">
          <controlPr locked="0" defaultSize="0" autoLine="0" autoPict="0" linkedCell="H89" r:id="rId149">
            <anchor moveWithCells="1">
              <from>
                <xdr:col>7</xdr:col>
                <xdr:colOff>28575</xdr:colOff>
                <xdr:row>88</xdr:row>
                <xdr:rowOff>9525</xdr:rowOff>
              </from>
              <to>
                <xdr:col>8</xdr:col>
                <xdr:colOff>0</xdr:colOff>
                <xdr:row>89</xdr:row>
                <xdr:rowOff>9525</xdr:rowOff>
              </to>
            </anchor>
          </controlPr>
        </control>
      </mc:Choice>
      <mc:Fallback>
        <control shapeId="24664" r:id="rId148" name="CheckBox7"/>
      </mc:Fallback>
    </mc:AlternateContent>
    <mc:AlternateContent xmlns:mc="http://schemas.openxmlformats.org/markup-compatibility/2006">
      <mc:Choice Requires="x14">
        <control shapeId="24658" r:id="rId150" name="ComboBox14">
          <controlPr locked="0" defaultSize="0" autoLine="0" linkedCell="H88" listFillRange="B170:C212" r:id="rId151">
            <anchor moveWithCells="1">
              <from>
                <xdr:col>7</xdr:col>
                <xdr:colOff>28575</xdr:colOff>
                <xdr:row>87</xdr:row>
                <xdr:rowOff>0</xdr:rowOff>
              </from>
              <to>
                <xdr:col>8</xdr:col>
                <xdr:colOff>114300</xdr:colOff>
                <xdr:row>88</xdr:row>
                <xdr:rowOff>9525</xdr:rowOff>
              </to>
            </anchor>
          </controlPr>
        </control>
      </mc:Choice>
      <mc:Fallback>
        <control shapeId="24658" r:id="rId150" name="ComboBox14"/>
      </mc:Fallback>
    </mc:AlternateContent>
    <mc:AlternateContent xmlns:mc="http://schemas.openxmlformats.org/markup-compatibility/2006">
      <mc:Choice Requires="x14">
        <control shapeId="24657" r:id="rId152" name="CheckBox6">
          <controlPr locked="0" defaultSize="0" autoLine="0" autoPict="0" linkedCell="H87" r:id="rId153">
            <anchor moveWithCells="1">
              <from>
                <xdr:col>7</xdr:col>
                <xdr:colOff>28575</xdr:colOff>
                <xdr:row>86</xdr:row>
                <xdr:rowOff>9525</xdr:rowOff>
              </from>
              <to>
                <xdr:col>8</xdr:col>
                <xdr:colOff>0</xdr:colOff>
                <xdr:row>87</xdr:row>
                <xdr:rowOff>9525</xdr:rowOff>
              </to>
            </anchor>
          </controlPr>
        </control>
      </mc:Choice>
      <mc:Fallback>
        <control shapeId="24657" r:id="rId152" name="CheckBox6"/>
      </mc:Fallback>
    </mc:AlternateContent>
    <mc:AlternateContent xmlns:mc="http://schemas.openxmlformats.org/markup-compatibility/2006">
      <mc:Choice Requires="x14">
        <control shapeId="24653" r:id="rId154" name="ComboBox10">
          <controlPr locked="0" defaultSize="0" autoLine="0" linkedCell="H86" listFillRange="B170:C212" r:id="rId155">
            <anchor moveWithCells="1">
              <from>
                <xdr:col>7</xdr:col>
                <xdr:colOff>28575</xdr:colOff>
                <xdr:row>85</xdr:row>
                <xdr:rowOff>0</xdr:rowOff>
              </from>
              <to>
                <xdr:col>8</xdr:col>
                <xdr:colOff>114300</xdr:colOff>
                <xdr:row>86</xdr:row>
                <xdr:rowOff>9525</xdr:rowOff>
              </to>
            </anchor>
          </controlPr>
        </control>
      </mc:Choice>
      <mc:Fallback>
        <control shapeId="24653" r:id="rId154" name="ComboBox10"/>
      </mc:Fallback>
    </mc:AlternateContent>
    <mc:AlternateContent xmlns:mc="http://schemas.openxmlformats.org/markup-compatibility/2006">
      <mc:Choice Requires="x14">
        <control shapeId="24652" r:id="rId156" name="CheckBox5">
          <controlPr locked="0" defaultSize="0" autoLine="0" autoPict="0" linkedCell="H85" r:id="rId157">
            <anchor moveWithCells="1">
              <from>
                <xdr:col>7</xdr:col>
                <xdr:colOff>28575</xdr:colOff>
                <xdr:row>84</xdr:row>
                <xdr:rowOff>9525</xdr:rowOff>
              </from>
              <to>
                <xdr:col>8</xdr:col>
                <xdr:colOff>0</xdr:colOff>
                <xdr:row>85</xdr:row>
                <xdr:rowOff>9525</xdr:rowOff>
              </to>
            </anchor>
          </controlPr>
        </control>
      </mc:Choice>
      <mc:Fallback>
        <control shapeId="24652" r:id="rId156" name="CheckBox5"/>
      </mc:Fallback>
    </mc:AlternateContent>
    <mc:AlternateContent xmlns:mc="http://schemas.openxmlformats.org/markup-compatibility/2006">
      <mc:Choice Requires="x14">
        <control shapeId="24648" r:id="rId158" name="ComboBox6">
          <controlPr locked="0" defaultSize="0" autoLine="0" linkedCell="H84" listFillRange="B170:C212" r:id="rId159">
            <anchor moveWithCells="1">
              <from>
                <xdr:col>7</xdr:col>
                <xdr:colOff>28575</xdr:colOff>
                <xdr:row>83</xdr:row>
                <xdr:rowOff>0</xdr:rowOff>
              </from>
              <to>
                <xdr:col>8</xdr:col>
                <xdr:colOff>114300</xdr:colOff>
                <xdr:row>84</xdr:row>
                <xdr:rowOff>9525</xdr:rowOff>
              </to>
            </anchor>
          </controlPr>
        </control>
      </mc:Choice>
      <mc:Fallback>
        <control shapeId="24648" r:id="rId158" name="ComboBox6"/>
      </mc:Fallback>
    </mc:AlternateContent>
    <mc:AlternateContent xmlns:mc="http://schemas.openxmlformats.org/markup-compatibility/2006">
      <mc:Choice Requires="x14">
        <control shapeId="24647" r:id="rId160" name="CheckBox4">
          <controlPr locked="0" defaultSize="0" autoLine="0" linkedCell="H83" r:id="rId161">
            <anchor moveWithCells="1">
              <from>
                <xdr:col>7</xdr:col>
                <xdr:colOff>28575</xdr:colOff>
                <xdr:row>82</xdr:row>
                <xdr:rowOff>9525</xdr:rowOff>
              </from>
              <to>
                <xdr:col>8</xdr:col>
                <xdr:colOff>114300</xdr:colOff>
                <xdr:row>83</xdr:row>
                <xdr:rowOff>9525</xdr:rowOff>
              </to>
            </anchor>
          </controlPr>
        </control>
      </mc:Choice>
      <mc:Fallback>
        <control shapeId="24647" r:id="rId160" name="CheckBox4"/>
      </mc:Fallback>
    </mc:AlternateContent>
    <mc:AlternateContent xmlns:mc="http://schemas.openxmlformats.org/markup-compatibility/2006">
      <mc:Choice Requires="x14">
        <control shapeId="24645" r:id="rId162" name="ComboBox4">
          <controlPr locked="0" defaultSize="0" autoLine="0" linkedCell="H82" listFillRange="B170:C212" r:id="rId163">
            <anchor moveWithCells="1">
              <from>
                <xdr:col>7</xdr:col>
                <xdr:colOff>28575</xdr:colOff>
                <xdr:row>81</xdr:row>
                <xdr:rowOff>0</xdr:rowOff>
              </from>
              <to>
                <xdr:col>8</xdr:col>
                <xdr:colOff>114300</xdr:colOff>
                <xdr:row>82</xdr:row>
                <xdr:rowOff>9525</xdr:rowOff>
              </to>
            </anchor>
          </controlPr>
        </control>
      </mc:Choice>
      <mc:Fallback>
        <control shapeId="24645" r:id="rId162" name="ComboBox4"/>
      </mc:Fallback>
    </mc:AlternateContent>
    <mc:AlternateContent xmlns:mc="http://schemas.openxmlformats.org/markup-compatibility/2006">
      <mc:Choice Requires="x14">
        <control shapeId="24644" r:id="rId164" name="CheckBox3">
          <controlPr locked="0" defaultSize="0" autoLine="0" autoPict="0" linkedCell="H81" r:id="rId165">
            <anchor moveWithCells="1">
              <from>
                <xdr:col>7</xdr:col>
                <xdr:colOff>28575</xdr:colOff>
                <xdr:row>80</xdr:row>
                <xdr:rowOff>9525</xdr:rowOff>
              </from>
              <to>
                <xdr:col>8</xdr:col>
                <xdr:colOff>0</xdr:colOff>
                <xdr:row>81</xdr:row>
                <xdr:rowOff>9525</xdr:rowOff>
              </to>
            </anchor>
          </controlPr>
        </control>
      </mc:Choice>
      <mc:Fallback>
        <control shapeId="24644" r:id="rId164" name="CheckBox3"/>
      </mc:Fallback>
    </mc:AlternateContent>
    <mc:AlternateContent xmlns:mc="http://schemas.openxmlformats.org/markup-compatibility/2006">
      <mc:Choice Requires="x14">
        <control shapeId="24642" r:id="rId166" name="ComboBox2">
          <controlPr locked="0" defaultSize="0" autoLine="0" linkedCell="H80" listFillRange="B170:C212" r:id="rId167">
            <anchor moveWithCells="1">
              <from>
                <xdr:col>7</xdr:col>
                <xdr:colOff>28575</xdr:colOff>
                <xdr:row>79</xdr:row>
                <xdr:rowOff>0</xdr:rowOff>
              </from>
              <to>
                <xdr:col>8</xdr:col>
                <xdr:colOff>114300</xdr:colOff>
                <xdr:row>80</xdr:row>
                <xdr:rowOff>9525</xdr:rowOff>
              </to>
            </anchor>
          </controlPr>
        </control>
      </mc:Choice>
      <mc:Fallback>
        <control shapeId="24642" r:id="rId166" name="ComboBox2"/>
      </mc:Fallback>
    </mc:AlternateContent>
    <mc:AlternateContent xmlns:mc="http://schemas.openxmlformats.org/markup-compatibility/2006">
      <mc:Choice Requires="x14">
        <control shapeId="24641" r:id="rId168" name="CheckBox2">
          <controlPr locked="0" defaultSize="0" autoLine="0" autoPict="0" linkedCell="H79" r:id="rId169">
            <anchor moveWithCells="1">
              <from>
                <xdr:col>7</xdr:col>
                <xdr:colOff>28575</xdr:colOff>
                <xdr:row>78</xdr:row>
                <xdr:rowOff>9525</xdr:rowOff>
              </from>
              <to>
                <xdr:col>8</xdr:col>
                <xdr:colOff>0</xdr:colOff>
                <xdr:row>79</xdr:row>
                <xdr:rowOff>9525</xdr:rowOff>
              </to>
            </anchor>
          </controlPr>
        </control>
      </mc:Choice>
      <mc:Fallback>
        <control shapeId="24641" r:id="rId168" name="CheckBox2"/>
      </mc:Fallback>
    </mc:AlternateContent>
    <mc:AlternateContent xmlns:mc="http://schemas.openxmlformats.org/markup-compatibility/2006">
      <mc:Choice Requires="x14">
        <control shapeId="24594" r:id="rId170" name="CheckBox1">
          <controlPr locked="0" defaultSize="0" autoLine="0" linkedCell="H77" r:id="rId171">
            <anchor moveWithCells="1">
              <from>
                <xdr:col>7</xdr:col>
                <xdr:colOff>28575</xdr:colOff>
                <xdr:row>76</xdr:row>
                <xdr:rowOff>9525</xdr:rowOff>
              </from>
              <to>
                <xdr:col>8</xdr:col>
                <xdr:colOff>114300</xdr:colOff>
                <xdr:row>77</xdr:row>
                <xdr:rowOff>9525</xdr:rowOff>
              </to>
            </anchor>
          </controlPr>
        </control>
      </mc:Choice>
      <mc:Fallback>
        <control shapeId="24594" r:id="rId170" name="CheckBox1"/>
      </mc:Fallback>
    </mc:AlternateContent>
    <mc:AlternateContent xmlns:mc="http://schemas.openxmlformats.org/markup-compatibility/2006">
      <mc:Choice Requires="x14">
        <control shapeId="24580" r:id="rId172" name="Drop Down 4">
          <controlPr defaultSize="0" autoLine="0" autoPict="0">
            <anchor moveWithCells="1">
              <from>
                <xdr:col>3</xdr:col>
                <xdr:colOff>9525</xdr:colOff>
                <xdr:row>12</xdr:row>
                <xdr:rowOff>0</xdr:rowOff>
              </from>
              <to>
                <xdr:col>7</xdr:col>
                <xdr:colOff>0</xdr:colOff>
                <xdr:row>13</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V456"/>
  <sheetViews>
    <sheetView tabSelected="1" zoomScale="85" zoomScaleNormal="85" workbookViewId="0">
      <pane ySplit="8" topLeftCell="A18" activePane="bottomLeft" state="frozenSplit"/>
      <selection pane="bottomLeft" activeCell="R34" sqref="R34"/>
    </sheetView>
  </sheetViews>
  <sheetFormatPr defaultColWidth="9" defaultRowHeight="15"/>
  <cols>
    <col min="1" max="1" width="5.75" style="98" customWidth="1"/>
    <col min="2" max="2" width="19" style="101" customWidth="1"/>
    <col min="3" max="3" width="12.625" style="101" customWidth="1"/>
    <col min="4" max="4" width="11.25" style="101" customWidth="1"/>
    <col min="5" max="5" width="11.125" style="101" customWidth="1"/>
    <col min="6" max="6" width="13.625" style="101" customWidth="1"/>
    <col min="7" max="7" width="14.5" style="101" customWidth="1"/>
    <col min="8" max="8" width="14.375" style="101" customWidth="1"/>
    <col min="9" max="9" width="12.75" style="101" customWidth="1"/>
    <col min="10" max="10" width="19.375" style="101" customWidth="1"/>
    <col min="11" max="11" width="11.375" style="101" customWidth="1"/>
    <col min="12" max="12" width="8.75" style="101" customWidth="1"/>
    <col min="13" max="13" width="12.5" style="101" customWidth="1"/>
    <col min="14" max="14" width="9.875" style="101" customWidth="1"/>
    <col min="15" max="15" width="11.25" style="98" customWidth="1"/>
    <col min="16" max="16" width="8.625" style="98" customWidth="1"/>
    <col min="17" max="17" width="15.25" style="98" customWidth="1"/>
    <col min="18" max="18" width="11" style="98" customWidth="1"/>
    <col min="19" max="19" width="9.875" style="98" customWidth="1"/>
    <col min="20" max="20" width="7" style="98" bestFit="1" customWidth="1"/>
    <col min="21" max="21" width="12.75" style="98" bestFit="1" customWidth="1"/>
    <col min="22" max="22" width="5.125" style="98" bestFit="1" customWidth="1"/>
    <col min="23" max="16384" width="9" style="99"/>
  </cols>
  <sheetData>
    <row r="1" spans="1:22" s="86" customFormat="1" ht="24.95" customHeight="1">
      <c r="A1" s="499" t="s">
        <v>357</v>
      </c>
      <c r="B1" s="499"/>
      <c r="C1" s="499"/>
      <c r="D1" s="499"/>
      <c r="E1" s="499"/>
      <c r="F1" s="499"/>
      <c r="G1" s="499"/>
      <c r="H1" s="499"/>
      <c r="I1" s="499"/>
      <c r="J1" s="499"/>
      <c r="K1" s="499"/>
      <c r="L1" s="499"/>
      <c r="M1" s="499"/>
      <c r="N1" s="499"/>
      <c r="O1" s="499"/>
      <c r="P1" s="499"/>
      <c r="Q1" s="197"/>
      <c r="R1" s="197"/>
      <c r="S1" s="197"/>
      <c r="T1" s="197"/>
      <c r="U1" s="85"/>
      <c r="V1" s="85"/>
    </row>
    <row r="2" spans="1:22" s="90" customFormat="1" ht="15.75" hidden="1">
      <c r="A2" s="88"/>
      <c r="B2" s="89" t="s">
        <v>101</v>
      </c>
      <c r="C2" s="350" t="s">
        <v>111</v>
      </c>
      <c r="D2" s="350"/>
      <c r="E2" s="350"/>
      <c r="F2" s="350"/>
      <c r="G2" s="350"/>
      <c r="H2" s="350"/>
      <c r="I2" s="350"/>
      <c r="J2" s="350"/>
      <c r="K2" s="350"/>
      <c r="L2" s="350"/>
      <c r="M2" s="350"/>
      <c r="N2" s="171"/>
      <c r="O2" s="171"/>
      <c r="P2" s="171"/>
      <c r="Q2" s="171"/>
      <c r="R2" s="171"/>
      <c r="S2" s="171"/>
      <c r="T2" s="88"/>
      <c r="U2" s="88"/>
      <c r="V2" s="88"/>
    </row>
    <row r="3" spans="1:22" s="90" customFormat="1" ht="15.75" hidden="1">
      <c r="A3" s="88"/>
      <c r="B3" s="89" t="s">
        <v>102</v>
      </c>
      <c r="C3" s="350" t="s">
        <v>108</v>
      </c>
      <c r="D3" s="350"/>
      <c r="E3" s="350"/>
      <c r="F3" s="350"/>
      <c r="G3" s="350"/>
      <c r="H3" s="350"/>
      <c r="I3" s="350"/>
      <c r="J3" s="350"/>
      <c r="K3" s="350"/>
      <c r="L3" s="350"/>
      <c r="M3" s="350"/>
      <c r="N3" s="350"/>
      <c r="O3" s="350"/>
      <c r="P3" s="350"/>
      <c r="Q3" s="350"/>
      <c r="R3" s="350"/>
      <c r="S3" s="350"/>
      <c r="T3" s="88"/>
      <c r="U3" s="88"/>
      <c r="V3" s="88"/>
    </row>
    <row r="4" spans="1:22" s="90" customFormat="1" ht="15.75" hidden="1">
      <c r="A4" s="88"/>
      <c r="B4" s="89" t="s">
        <v>103</v>
      </c>
      <c r="C4" s="350" t="s">
        <v>109</v>
      </c>
      <c r="D4" s="350"/>
      <c r="E4" s="350"/>
      <c r="F4" s="350"/>
      <c r="G4" s="350"/>
      <c r="H4" s="350"/>
      <c r="I4" s="350"/>
      <c r="J4" s="350"/>
      <c r="K4" s="350"/>
      <c r="L4" s="350"/>
      <c r="M4" s="350"/>
      <c r="N4" s="171"/>
      <c r="O4" s="171"/>
      <c r="P4" s="171"/>
      <c r="Q4" s="171"/>
      <c r="R4" s="171"/>
      <c r="S4" s="171"/>
      <c r="T4" s="88"/>
      <c r="U4" s="88"/>
      <c r="V4" s="88"/>
    </row>
    <row r="5" spans="1:22" s="90" customFormat="1" ht="15.75" hidden="1">
      <c r="A5" s="88"/>
      <c r="B5" s="89" t="s">
        <v>104</v>
      </c>
      <c r="C5" s="350" t="s">
        <v>165</v>
      </c>
      <c r="D5" s="350"/>
      <c r="E5" s="350"/>
      <c r="F5" s="350"/>
      <c r="G5" s="350"/>
      <c r="H5" s="350"/>
      <c r="I5" s="350"/>
      <c r="J5" s="350"/>
      <c r="K5" s="350"/>
      <c r="L5" s="350"/>
      <c r="M5" s="350"/>
      <c r="N5" s="172"/>
      <c r="O5" s="172"/>
      <c r="P5" s="172"/>
      <c r="Q5" s="172"/>
      <c r="R5" s="172"/>
      <c r="S5" s="172"/>
    </row>
    <row r="6" spans="1:22" s="90" customFormat="1" ht="15.75" hidden="1">
      <c r="A6" s="88"/>
      <c r="B6" s="89" t="s">
        <v>105</v>
      </c>
      <c r="C6" s="350" t="s">
        <v>166</v>
      </c>
      <c r="D6" s="350"/>
      <c r="E6" s="350"/>
      <c r="F6" s="350"/>
      <c r="G6" s="350"/>
      <c r="H6" s="350"/>
      <c r="I6" s="350"/>
      <c r="J6" s="350"/>
      <c r="K6" s="350"/>
      <c r="L6" s="350"/>
      <c r="M6" s="350"/>
      <c r="N6" s="172"/>
      <c r="O6" s="172"/>
      <c r="P6" s="172"/>
      <c r="Q6" s="172"/>
      <c r="R6" s="172"/>
      <c r="S6" s="172"/>
    </row>
    <row r="7" spans="1:22" s="90" customFormat="1" ht="15.75" hidden="1">
      <c r="A7" s="88"/>
      <c r="B7" s="89" t="s">
        <v>106</v>
      </c>
      <c r="C7" s="350" t="s">
        <v>201</v>
      </c>
      <c r="D7" s="350"/>
      <c r="E7" s="350"/>
      <c r="F7" s="350"/>
      <c r="G7" s="350"/>
      <c r="H7" s="350"/>
      <c r="I7" s="350"/>
      <c r="J7" s="350"/>
      <c r="K7" s="350"/>
      <c r="L7" s="350"/>
      <c r="M7" s="350"/>
      <c r="N7" s="171"/>
      <c r="O7" s="171"/>
      <c r="P7" s="171"/>
      <c r="Q7" s="171"/>
      <c r="R7" s="171"/>
      <c r="S7" s="171"/>
      <c r="T7" s="88"/>
      <c r="U7" s="88"/>
      <c r="V7" s="88"/>
    </row>
    <row r="8" spans="1:22" s="90" customFormat="1" ht="15.75" hidden="1">
      <c r="A8" s="88"/>
      <c r="B8" s="89" t="s">
        <v>107</v>
      </c>
      <c r="C8" s="350" t="s">
        <v>110</v>
      </c>
      <c r="D8" s="350"/>
      <c r="E8" s="350"/>
      <c r="F8" s="350"/>
      <c r="G8" s="350"/>
      <c r="H8" s="350"/>
      <c r="I8" s="350"/>
      <c r="J8" s="350"/>
      <c r="K8" s="350"/>
      <c r="L8" s="350"/>
      <c r="M8" s="350"/>
      <c r="N8" s="171"/>
      <c r="O8" s="171"/>
      <c r="P8" s="171"/>
      <c r="Q8" s="171"/>
      <c r="R8" s="171"/>
      <c r="S8" s="171"/>
      <c r="T8" s="88"/>
      <c r="U8" s="88"/>
      <c r="V8" s="88"/>
    </row>
    <row r="9" spans="1:22" s="86" customFormat="1" ht="11.25" customHeight="1">
      <c r="B9" s="91"/>
      <c r="C9" s="92"/>
      <c r="D9" s="92"/>
      <c r="E9" s="93"/>
      <c r="F9" s="93"/>
      <c r="G9" s="93"/>
      <c r="H9" s="93"/>
      <c r="I9" s="94"/>
      <c r="J9" s="94"/>
      <c r="K9" s="94"/>
      <c r="L9" s="94"/>
      <c r="M9" s="95"/>
      <c r="O9" s="96"/>
      <c r="P9" s="97"/>
      <c r="R9" s="87"/>
      <c r="S9" s="87"/>
    </row>
    <row r="10" spans="1:22" ht="17.25" customHeight="1">
      <c r="B10" s="361" t="s">
        <v>112</v>
      </c>
      <c r="C10" s="361"/>
      <c r="D10" s="361"/>
      <c r="E10" s="98"/>
      <c r="F10" s="98"/>
      <c r="G10" s="98"/>
      <c r="H10" s="360" t="s">
        <v>120</v>
      </c>
      <c r="I10" s="360"/>
      <c r="J10" s="360"/>
      <c r="K10" s="360"/>
      <c r="L10" s="360"/>
      <c r="M10" s="360"/>
      <c r="N10" s="360"/>
      <c r="O10" s="360"/>
      <c r="P10" s="360"/>
      <c r="U10" s="99"/>
      <c r="V10" s="99"/>
    </row>
    <row r="11" spans="1:22" ht="15.75" thickBot="1">
      <c r="B11" s="100"/>
      <c r="C11" s="98"/>
      <c r="D11" s="98"/>
      <c r="E11" s="98"/>
      <c r="F11" s="98"/>
      <c r="G11" s="98"/>
      <c r="H11" s="98"/>
      <c r="I11" s="98"/>
      <c r="J11" s="98"/>
      <c r="K11" s="98"/>
      <c r="M11" s="98"/>
      <c r="N11" s="98"/>
      <c r="U11" s="99"/>
      <c r="V11" s="99"/>
    </row>
    <row r="12" spans="1:22" s="86" customFormat="1" ht="21" customHeight="1">
      <c r="B12" s="435" t="s">
        <v>122</v>
      </c>
      <c r="C12" s="436"/>
      <c r="D12" s="369" t="str">
        <f>VLOOKUP(Worksheet!$C$9,Worksheet!$A$10:$C$76,3)</f>
        <v xml:space="preserve">1013-05BА ИФА антибиотик Хлорамфеникол </v>
      </c>
      <c r="E12" s="369"/>
      <c r="F12" s="369"/>
      <c r="G12" s="370"/>
      <c r="H12" s="351" t="s">
        <v>194</v>
      </c>
      <c r="I12" s="352"/>
      <c r="J12" s="352"/>
      <c r="K12" s="352"/>
      <c r="L12" s="352"/>
      <c r="M12" s="352"/>
      <c r="N12" s="352"/>
      <c r="O12" s="352"/>
      <c r="P12" s="353"/>
    </row>
    <row r="13" spans="1:22" s="86" customFormat="1" ht="18" customHeight="1">
      <c r="B13" s="416" t="s">
        <v>121</v>
      </c>
      <c r="C13" s="417"/>
      <c r="D13" s="348" t="s">
        <v>311</v>
      </c>
      <c r="E13" s="348"/>
      <c r="F13" s="348"/>
      <c r="G13" s="349"/>
      <c r="H13" s="354"/>
      <c r="I13" s="355"/>
      <c r="J13" s="355"/>
      <c r="K13" s="355"/>
      <c r="L13" s="355"/>
      <c r="M13" s="355"/>
      <c r="N13" s="355"/>
      <c r="O13" s="355"/>
      <c r="P13" s="356"/>
    </row>
    <row r="14" spans="1:22" s="86" customFormat="1" ht="18" customHeight="1">
      <c r="B14" s="416" t="s">
        <v>115</v>
      </c>
      <c r="C14" s="417"/>
      <c r="D14" s="347" t="s">
        <v>194</v>
      </c>
      <c r="E14" s="348"/>
      <c r="F14" s="348"/>
      <c r="G14" s="349"/>
      <c r="H14" s="354"/>
      <c r="I14" s="355"/>
      <c r="J14" s="355"/>
      <c r="K14" s="355"/>
      <c r="L14" s="355"/>
      <c r="M14" s="355"/>
      <c r="N14" s="355"/>
      <c r="O14" s="355"/>
      <c r="P14" s="356"/>
    </row>
    <row r="15" spans="1:22" s="86" customFormat="1" ht="18" customHeight="1">
      <c r="B15" s="416" t="s">
        <v>227</v>
      </c>
      <c r="C15" s="417"/>
      <c r="D15" s="348" t="s">
        <v>312</v>
      </c>
      <c r="E15" s="348"/>
      <c r="F15" s="348"/>
      <c r="G15" s="349"/>
      <c r="H15" s="354"/>
      <c r="I15" s="355"/>
      <c r="J15" s="355"/>
      <c r="K15" s="355"/>
      <c r="L15" s="355"/>
      <c r="M15" s="355"/>
      <c r="N15" s="355"/>
      <c r="O15" s="355"/>
      <c r="P15" s="356"/>
    </row>
    <row r="16" spans="1:22" s="86" customFormat="1" ht="18" customHeight="1">
      <c r="B16" s="416" t="s">
        <v>117</v>
      </c>
      <c r="C16" s="417"/>
      <c r="D16" s="347" t="s">
        <v>194</v>
      </c>
      <c r="E16" s="348"/>
      <c r="F16" s="348"/>
      <c r="G16" s="349"/>
      <c r="H16" s="354"/>
      <c r="I16" s="355"/>
      <c r="J16" s="355"/>
      <c r="K16" s="355"/>
      <c r="L16" s="355"/>
      <c r="M16" s="355"/>
      <c r="N16" s="355"/>
      <c r="O16" s="355"/>
      <c r="P16" s="356"/>
    </row>
    <row r="17" spans="1:22" s="86" customFormat="1" ht="18" customHeight="1">
      <c r="B17" s="440" t="s">
        <v>118</v>
      </c>
      <c r="C17" s="441"/>
      <c r="D17" s="348" t="s">
        <v>313</v>
      </c>
      <c r="E17" s="348"/>
      <c r="F17" s="348"/>
      <c r="G17" s="349"/>
      <c r="H17" s="354"/>
      <c r="I17" s="355"/>
      <c r="J17" s="355"/>
      <c r="K17" s="355"/>
      <c r="L17" s="355"/>
      <c r="M17" s="355"/>
      <c r="N17" s="355"/>
      <c r="O17" s="355"/>
      <c r="P17" s="356"/>
    </row>
    <row r="18" spans="1:22" s="86" customFormat="1" ht="18" customHeight="1" thickBot="1">
      <c r="B18" s="438" t="s">
        <v>119</v>
      </c>
      <c r="C18" s="439"/>
      <c r="D18" s="348" t="s">
        <v>313</v>
      </c>
      <c r="E18" s="348"/>
      <c r="F18" s="348"/>
      <c r="G18" s="349"/>
      <c r="H18" s="357"/>
      <c r="I18" s="358"/>
      <c r="J18" s="358"/>
      <c r="K18" s="358"/>
      <c r="L18" s="358"/>
      <c r="M18" s="358"/>
      <c r="N18" s="358"/>
      <c r="O18" s="358"/>
      <c r="P18" s="359"/>
    </row>
    <row r="19" spans="1:22">
      <c r="B19" s="100"/>
      <c r="C19" s="98"/>
      <c r="D19" s="98"/>
      <c r="E19" s="98"/>
      <c r="F19" s="98"/>
      <c r="G19" s="98"/>
      <c r="H19" s="98"/>
      <c r="I19" s="98"/>
      <c r="J19" s="98"/>
      <c r="K19" s="98"/>
      <c r="L19" s="98"/>
      <c r="M19" s="98"/>
      <c r="N19" s="98"/>
    </row>
    <row r="20" spans="1:22" ht="15.75">
      <c r="B20" s="361" t="s">
        <v>113</v>
      </c>
      <c r="C20" s="361"/>
      <c r="D20" s="361"/>
      <c r="E20" s="98"/>
      <c r="F20" s="98"/>
      <c r="G20" s="98"/>
      <c r="H20" s="98"/>
      <c r="I20" s="98"/>
      <c r="J20" s="98"/>
      <c r="K20" s="98"/>
      <c r="L20" s="98"/>
      <c r="M20" s="98"/>
      <c r="N20" s="98"/>
    </row>
    <row r="21" spans="1:22" ht="15.75">
      <c r="B21" s="346" t="s">
        <v>114</v>
      </c>
      <c r="C21" s="346"/>
      <c r="D21" s="346"/>
      <c r="E21" s="346"/>
      <c r="F21" s="346"/>
      <c r="G21" s="346"/>
      <c r="H21" s="346"/>
      <c r="I21" s="346"/>
      <c r="J21" s="346"/>
      <c r="K21" s="346"/>
      <c r="L21" s="346"/>
      <c r="M21" s="346"/>
      <c r="N21" s="346"/>
      <c r="O21" s="346"/>
      <c r="P21" s="346"/>
    </row>
    <row r="22" spans="1:22">
      <c r="B22" s="100"/>
      <c r="C22" s="98"/>
      <c r="D22" s="98"/>
      <c r="E22" s="98"/>
      <c r="F22" s="98"/>
      <c r="G22" s="98"/>
      <c r="H22" s="98"/>
      <c r="I22" s="98"/>
      <c r="J22" s="98"/>
      <c r="K22" s="98"/>
      <c r="L22" s="98"/>
      <c r="M22" s="98"/>
      <c r="N22" s="98"/>
    </row>
    <row r="23" spans="1:22" s="104" customFormat="1" ht="15.75" customHeight="1">
      <c r="A23" s="100"/>
      <c r="B23" s="207"/>
      <c r="C23" s="208">
        <v>1</v>
      </c>
      <c r="D23" s="208">
        <v>2</v>
      </c>
      <c r="E23" s="208">
        <v>3</v>
      </c>
      <c r="F23" s="208">
        <v>4</v>
      </c>
      <c r="G23" s="208">
        <v>5</v>
      </c>
      <c r="H23" s="208">
        <v>6</v>
      </c>
      <c r="I23" s="208">
        <v>7</v>
      </c>
      <c r="J23" s="208">
        <v>8</v>
      </c>
      <c r="K23" s="208">
        <v>9</v>
      </c>
      <c r="L23" s="208">
        <v>10</v>
      </c>
      <c r="M23" s="208">
        <v>11</v>
      </c>
      <c r="N23" s="208">
        <v>12</v>
      </c>
      <c r="O23" s="100"/>
    </row>
    <row r="24" spans="1:22" ht="15.75" customHeight="1">
      <c r="B24" s="207" t="s">
        <v>0</v>
      </c>
      <c r="C24" s="106" t="s">
        <v>180</v>
      </c>
      <c r="D24" s="106" t="s">
        <v>180</v>
      </c>
      <c r="E24" s="202">
        <v>3</v>
      </c>
      <c r="F24" s="203">
        <v>3</v>
      </c>
      <c r="G24" s="202">
        <v>11</v>
      </c>
      <c r="H24" s="203">
        <f>G24</f>
        <v>11</v>
      </c>
      <c r="I24" s="202">
        <v>19</v>
      </c>
      <c r="J24" s="203">
        <f t="shared" ref="J24:J31" si="0">I24</f>
        <v>19</v>
      </c>
      <c r="K24" s="202">
        <v>27</v>
      </c>
      <c r="L24" s="203">
        <f t="shared" ref="L24:L31" si="1">K24</f>
        <v>27</v>
      </c>
      <c r="M24" s="202">
        <v>35</v>
      </c>
      <c r="N24" s="203">
        <f t="shared" ref="N24:N31" si="2">M24</f>
        <v>35</v>
      </c>
      <c r="P24" s="99"/>
      <c r="Q24" s="99"/>
      <c r="R24" s="99"/>
      <c r="S24" s="99"/>
      <c r="T24" s="99"/>
      <c r="U24" s="99"/>
      <c r="V24" s="99"/>
    </row>
    <row r="25" spans="1:22" ht="15.75" customHeight="1">
      <c r="B25" s="207" t="s">
        <v>1</v>
      </c>
      <c r="C25" s="106" t="s">
        <v>181</v>
      </c>
      <c r="D25" s="106" t="s">
        <v>181</v>
      </c>
      <c r="E25" s="202">
        <v>4</v>
      </c>
      <c r="F25" s="203">
        <v>4</v>
      </c>
      <c r="G25" s="202">
        <v>12</v>
      </c>
      <c r="H25" s="203">
        <f t="shared" ref="H25:H31" si="3">G25</f>
        <v>12</v>
      </c>
      <c r="I25" s="202">
        <v>20</v>
      </c>
      <c r="J25" s="203">
        <f t="shared" si="0"/>
        <v>20</v>
      </c>
      <c r="K25" s="202">
        <v>28</v>
      </c>
      <c r="L25" s="203">
        <f t="shared" si="1"/>
        <v>28</v>
      </c>
      <c r="M25" s="202">
        <v>36</v>
      </c>
      <c r="N25" s="203">
        <f t="shared" si="2"/>
        <v>36</v>
      </c>
      <c r="P25" s="99"/>
      <c r="Q25" s="99"/>
      <c r="R25" s="99"/>
      <c r="S25" s="99"/>
      <c r="T25" s="99"/>
      <c r="U25" s="99"/>
      <c r="V25" s="99"/>
    </row>
    <row r="26" spans="1:22" ht="15.75" customHeight="1">
      <c r="B26" s="207" t="s">
        <v>2</v>
      </c>
      <c r="C26" s="106" t="s">
        <v>182</v>
      </c>
      <c r="D26" s="106" t="s">
        <v>182</v>
      </c>
      <c r="E26" s="202">
        <v>5</v>
      </c>
      <c r="F26" s="203">
        <v>5</v>
      </c>
      <c r="G26" s="202">
        <v>13</v>
      </c>
      <c r="H26" s="203">
        <f t="shared" si="3"/>
        <v>13</v>
      </c>
      <c r="I26" s="202">
        <v>21</v>
      </c>
      <c r="J26" s="203">
        <f t="shared" si="0"/>
        <v>21</v>
      </c>
      <c r="K26" s="202">
        <v>29</v>
      </c>
      <c r="L26" s="203">
        <f t="shared" si="1"/>
        <v>29</v>
      </c>
      <c r="M26" s="202">
        <v>37</v>
      </c>
      <c r="N26" s="203">
        <f t="shared" si="2"/>
        <v>37</v>
      </c>
      <c r="P26" s="99"/>
      <c r="Q26" s="99"/>
      <c r="R26" s="99"/>
      <c r="S26" s="99"/>
      <c r="T26" s="99"/>
      <c r="U26" s="99"/>
      <c r="V26" s="99"/>
    </row>
    <row r="27" spans="1:22" ht="15.75" customHeight="1">
      <c r="B27" s="207" t="s">
        <v>3</v>
      </c>
      <c r="C27" s="106" t="s">
        <v>183</v>
      </c>
      <c r="D27" s="106" t="s">
        <v>183</v>
      </c>
      <c r="E27" s="202">
        <v>6</v>
      </c>
      <c r="F27" s="203">
        <v>6</v>
      </c>
      <c r="G27" s="202">
        <v>14</v>
      </c>
      <c r="H27" s="203">
        <f>G27</f>
        <v>14</v>
      </c>
      <c r="I27" s="202">
        <v>22</v>
      </c>
      <c r="J27" s="203">
        <f t="shared" si="0"/>
        <v>22</v>
      </c>
      <c r="K27" s="202">
        <v>30</v>
      </c>
      <c r="L27" s="203">
        <f t="shared" si="1"/>
        <v>30</v>
      </c>
      <c r="M27" s="202">
        <v>38</v>
      </c>
      <c r="N27" s="203">
        <f t="shared" si="2"/>
        <v>38</v>
      </c>
      <c r="P27" s="99"/>
      <c r="Q27" s="99"/>
      <c r="R27" s="99"/>
      <c r="S27" s="99"/>
      <c r="T27" s="99"/>
      <c r="U27" s="99"/>
      <c r="V27" s="99"/>
    </row>
    <row r="28" spans="1:22" ht="15.75" customHeight="1">
      <c r="B28" s="207" t="s">
        <v>4</v>
      </c>
      <c r="C28" s="106" t="s">
        <v>184</v>
      </c>
      <c r="D28" s="106" t="s">
        <v>184</v>
      </c>
      <c r="E28" s="202">
        <v>7</v>
      </c>
      <c r="F28" s="203">
        <v>7</v>
      </c>
      <c r="G28" s="202">
        <v>15</v>
      </c>
      <c r="H28" s="203">
        <f t="shared" si="3"/>
        <v>15</v>
      </c>
      <c r="I28" s="202">
        <v>23</v>
      </c>
      <c r="J28" s="203">
        <f t="shared" si="0"/>
        <v>23</v>
      </c>
      <c r="K28" s="202">
        <v>31</v>
      </c>
      <c r="L28" s="203">
        <f t="shared" si="1"/>
        <v>31</v>
      </c>
      <c r="M28" s="202">
        <v>39</v>
      </c>
      <c r="N28" s="203">
        <f t="shared" si="2"/>
        <v>39</v>
      </c>
      <c r="P28" s="99"/>
      <c r="Q28" s="99"/>
      <c r="R28" s="99"/>
      <c r="S28" s="99"/>
      <c r="T28" s="99"/>
      <c r="U28" s="99"/>
      <c r="V28" s="99"/>
    </row>
    <row r="29" spans="1:22" ht="15.75" customHeight="1">
      <c r="B29" s="209" t="s">
        <v>5</v>
      </c>
      <c r="C29" s="106" t="s">
        <v>185</v>
      </c>
      <c r="D29" s="106" t="s">
        <v>185</v>
      </c>
      <c r="E29" s="202">
        <v>8</v>
      </c>
      <c r="F29" s="203">
        <v>8</v>
      </c>
      <c r="G29" s="202">
        <v>16</v>
      </c>
      <c r="H29" s="203">
        <f t="shared" si="3"/>
        <v>16</v>
      </c>
      <c r="I29" s="202">
        <v>24</v>
      </c>
      <c r="J29" s="203">
        <f t="shared" si="0"/>
        <v>24</v>
      </c>
      <c r="K29" s="202">
        <v>32</v>
      </c>
      <c r="L29" s="203">
        <f t="shared" si="1"/>
        <v>32</v>
      </c>
      <c r="M29" s="202">
        <v>40</v>
      </c>
      <c r="N29" s="203">
        <f t="shared" si="2"/>
        <v>40</v>
      </c>
      <c r="P29" s="99"/>
      <c r="Q29" s="99"/>
      <c r="R29" s="99"/>
      <c r="S29" s="99"/>
      <c r="T29" s="99"/>
      <c r="U29" s="99"/>
      <c r="V29" s="99"/>
    </row>
    <row r="30" spans="1:22" ht="15.75" customHeight="1">
      <c r="B30" s="209" t="s">
        <v>6</v>
      </c>
      <c r="C30" s="202">
        <v>1</v>
      </c>
      <c r="D30" s="203">
        <v>1</v>
      </c>
      <c r="E30" s="202">
        <v>9</v>
      </c>
      <c r="F30" s="203">
        <v>9</v>
      </c>
      <c r="G30" s="202">
        <v>17</v>
      </c>
      <c r="H30" s="203">
        <f t="shared" si="3"/>
        <v>17</v>
      </c>
      <c r="I30" s="202">
        <v>25</v>
      </c>
      <c r="J30" s="203">
        <f t="shared" si="0"/>
        <v>25</v>
      </c>
      <c r="K30" s="202">
        <v>33</v>
      </c>
      <c r="L30" s="203">
        <f t="shared" si="1"/>
        <v>33</v>
      </c>
      <c r="M30" s="202">
        <v>41</v>
      </c>
      <c r="N30" s="203">
        <f t="shared" si="2"/>
        <v>41</v>
      </c>
      <c r="P30" s="99"/>
      <c r="Q30" s="99"/>
      <c r="R30" s="99"/>
      <c r="S30" s="99"/>
      <c r="T30" s="99"/>
      <c r="U30" s="99"/>
      <c r="V30" s="99"/>
    </row>
    <row r="31" spans="1:22" ht="15.75" customHeight="1">
      <c r="B31" s="209" t="s">
        <v>7</v>
      </c>
      <c r="C31" s="202">
        <v>2</v>
      </c>
      <c r="D31" s="203">
        <v>2</v>
      </c>
      <c r="E31" s="202">
        <v>10</v>
      </c>
      <c r="F31" s="203">
        <v>10</v>
      </c>
      <c r="G31" s="202">
        <v>18</v>
      </c>
      <c r="H31" s="203">
        <f t="shared" si="3"/>
        <v>18</v>
      </c>
      <c r="I31" s="202">
        <v>26</v>
      </c>
      <c r="J31" s="203">
        <f t="shared" si="0"/>
        <v>26</v>
      </c>
      <c r="K31" s="202">
        <v>34</v>
      </c>
      <c r="L31" s="203">
        <f t="shared" si="1"/>
        <v>34</v>
      </c>
      <c r="M31" s="202">
        <v>42</v>
      </c>
      <c r="N31" s="203">
        <f t="shared" si="2"/>
        <v>42</v>
      </c>
      <c r="P31" s="99"/>
      <c r="Q31" s="99"/>
      <c r="R31" s="99"/>
      <c r="S31" s="99"/>
      <c r="T31" s="99"/>
      <c r="U31" s="99"/>
      <c r="V31" s="99"/>
    </row>
    <row r="32" spans="1:22" s="97" customFormat="1" ht="12.75">
      <c r="A32" s="109"/>
      <c r="B32" s="110"/>
      <c r="C32" s="109"/>
      <c r="D32" s="109"/>
      <c r="E32" s="109"/>
      <c r="F32" s="109"/>
      <c r="G32" s="109"/>
      <c r="H32" s="109"/>
      <c r="I32" s="109"/>
      <c r="J32" s="109"/>
      <c r="K32" s="109"/>
      <c r="L32" s="109"/>
      <c r="M32" s="109"/>
      <c r="N32" s="109"/>
      <c r="O32" s="109"/>
      <c r="P32" s="109"/>
      <c r="Q32" s="109"/>
      <c r="R32" s="109"/>
      <c r="S32" s="109"/>
    </row>
    <row r="33" spans="1:22" s="86" customFormat="1" ht="15.75">
      <c r="A33" s="85"/>
      <c r="B33" s="111" t="s">
        <v>167</v>
      </c>
      <c r="C33" s="111"/>
      <c r="D33" s="111"/>
      <c r="E33" s="111"/>
      <c r="F33" s="186"/>
      <c r="G33" s="186"/>
      <c r="H33" s="186"/>
      <c r="I33" s="186"/>
      <c r="J33" s="186"/>
      <c r="K33" s="186"/>
      <c r="L33" s="186"/>
      <c r="M33" s="210"/>
      <c r="N33" s="186"/>
      <c r="O33" s="85"/>
      <c r="P33" s="85"/>
      <c r="Q33" s="85"/>
      <c r="R33" s="85"/>
      <c r="S33" s="85"/>
    </row>
    <row r="34" spans="1:22" s="86" customFormat="1" ht="11.25" customHeight="1">
      <c r="A34" s="85"/>
      <c r="B34" s="114"/>
      <c r="C34" s="87"/>
      <c r="D34" s="87"/>
      <c r="E34" s="87"/>
      <c r="F34" s="87"/>
      <c r="G34" s="87"/>
      <c r="H34" s="87"/>
      <c r="I34" s="87"/>
      <c r="J34" s="87"/>
      <c r="K34" s="87"/>
      <c r="L34" s="87"/>
      <c r="M34" s="87"/>
      <c r="N34" s="87"/>
      <c r="O34" s="87"/>
      <c r="P34" s="87"/>
      <c r="Q34" s="85"/>
      <c r="R34" s="85"/>
      <c r="S34" s="85"/>
    </row>
    <row r="35" spans="1:22" s="86" customFormat="1" ht="11.25" customHeight="1">
      <c r="A35" s="85"/>
      <c r="B35" s="114"/>
      <c r="C35" s="87"/>
      <c r="D35" s="87"/>
      <c r="E35" s="87"/>
      <c r="F35" s="87"/>
      <c r="G35" s="87"/>
      <c r="H35" s="87"/>
      <c r="I35" s="87"/>
      <c r="J35" s="87"/>
      <c r="K35" s="87"/>
      <c r="L35" s="87"/>
      <c r="M35" s="87"/>
      <c r="N35" s="87"/>
      <c r="O35" s="87"/>
      <c r="P35" s="87"/>
      <c r="Q35" s="85"/>
      <c r="R35" s="85"/>
      <c r="S35" s="85"/>
    </row>
    <row r="36" spans="1:22" s="86" customFormat="1" ht="11.25" customHeight="1">
      <c r="A36" s="85"/>
      <c r="B36" s="114"/>
      <c r="C36" s="87"/>
      <c r="D36" s="87"/>
      <c r="E36" s="87"/>
      <c r="F36" s="87"/>
      <c r="G36" s="87"/>
      <c r="H36" s="87"/>
      <c r="I36" s="87"/>
      <c r="J36" s="87"/>
      <c r="K36" s="87"/>
      <c r="L36" s="87"/>
      <c r="M36" s="87"/>
      <c r="N36" s="87"/>
      <c r="O36" s="87"/>
      <c r="P36" s="87"/>
      <c r="Q36" s="87"/>
      <c r="R36" s="85"/>
      <c r="S36" s="85"/>
    </row>
    <row r="37" spans="1:22" ht="15.75" customHeight="1">
      <c r="B37" s="115"/>
      <c r="C37" s="116">
        <v>1</v>
      </c>
      <c r="D37" s="116">
        <v>2</v>
      </c>
      <c r="E37" s="116">
        <v>3</v>
      </c>
      <c r="F37" s="116">
        <v>4</v>
      </c>
      <c r="G37" s="116">
        <v>5</v>
      </c>
      <c r="H37" s="116">
        <v>6</v>
      </c>
      <c r="I37" s="116">
        <v>7</v>
      </c>
      <c r="J37" s="116">
        <v>8</v>
      </c>
      <c r="K37" s="116">
        <v>9</v>
      </c>
      <c r="L37" s="116">
        <v>10</v>
      </c>
      <c r="M37" s="116">
        <v>11</v>
      </c>
      <c r="N37" s="116">
        <v>12</v>
      </c>
      <c r="P37" s="99"/>
      <c r="Q37" s="99"/>
      <c r="R37" s="99"/>
      <c r="S37" s="99"/>
      <c r="T37" s="99"/>
      <c r="U37" s="99"/>
      <c r="V37" s="99"/>
    </row>
    <row r="38" spans="1:22" ht="15.75" customHeight="1">
      <c r="B38" s="117" t="s">
        <v>0</v>
      </c>
      <c r="C38" s="25">
        <v>2</v>
      </c>
      <c r="D38" s="25">
        <v>2</v>
      </c>
      <c r="E38" s="206"/>
      <c r="F38" s="76"/>
      <c r="G38" s="206"/>
      <c r="H38" s="76"/>
      <c r="I38" s="206"/>
      <c r="J38" s="76"/>
      <c r="K38" s="206"/>
      <c r="L38" s="76"/>
      <c r="M38" s="206"/>
      <c r="N38" s="76"/>
      <c r="P38" s="99"/>
      <c r="Q38" s="99"/>
      <c r="R38" s="99"/>
      <c r="S38" s="99"/>
      <c r="T38" s="99"/>
      <c r="U38" s="99"/>
      <c r="V38" s="99"/>
    </row>
    <row r="39" spans="1:22" ht="15.75" customHeight="1">
      <c r="B39" s="117" t="s">
        <v>1</v>
      </c>
      <c r="C39" s="25">
        <v>1.7</v>
      </c>
      <c r="D39" s="25">
        <v>1.7</v>
      </c>
      <c r="E39" s="206"/>
      <c r="F39" s="76"/>
      <c r="G39" s="206"/>
      <c r="H39" s="76"/>
      <c r="I39" s="206"/>
      <c r="J39" s="76"/>
      <c r="K39" s="206"/>
      <c r="L39" s="76"/>
      <c r="M39" s="206"/>
      <c r="N39" s="76"/>
      <c r="P39" s="99"/>
      <c r="Q39" s="99"/>
      <c r="R39" s="99"/>
      <c r="S39" s="99"/>
      <c r="T39" s="99"/>
      <c r="U39" s="99"/>
      <c r="V39" s="99"/>
    </row>
    <row r="40" spans="1:22" ht="15.75" customHeight="1">
      <c r="B40" s="117" t="s">
        <v>2</v>
      </c>
      <c r="C40" s="25">
        <v>1.5</v>
      </c>
      <c r="D40" s="25">
        <v>1.5</v>
      </c>
      <c r="E40" s="206"/>
      <c r="F40" s="76"/>
      <c r="G40" s="206"/>
      <c r="H40" s="76"/>
      <c r="I40" s="206"/>
      <c r="J40" s="76"/>
      <c r="K40" s="206"/>
      <c r="L40" s="76"/>
      <c r="M40" s="206"/>
      <c r="N40" s="76"/>
      <c r="P40" s="99"/>
      <c r="Q40" s="99"/>
      <c r="R40" s="99"/>
      <c r="S40" s="99"/>
      <c r="T40" s="99"/>
      <c r="U40" s="99"/>
      <c r="V40" s="99"/>
    </row>
    <row r="41" spans="1:22" ht="15.75" customHeight="1">
      <c r="B41" s="117" t="s">
        <v>3</v>
      </c>
      <c r="C41" s="25">
        <v>1.3</v>
      </c>
      <c r="D41" s="25">
        <v>1.3</v>
      </c>
      <c r="E41" s="206"/>
      <c r="F41" s="76"/>
      <c r="G41" s="206"/>
      <c r="H41" s="76"/>
      <c r="I41" s="206"/>
      <c r="J41" s="76"/>
      <c r="K41" s="206"/>
      <c r="L41" s="76"/>
      <c r="M41" s="206"/>
      <c r="N41" s="76"/>
      <c r="P41" s="99"/>
      <c r="Q41" s="99"/>
      <c r="R41" s="99"/>
      <c r="S41" s="99"/>
      <c r="T41" s="99"/>
      <c r="U41" s="99"/>
      <c r="V41" s="99"/>
    </row>
    <row r="42" spans="1:22" ht="15.75" customHeight="1">
      <c r="B42" s="117" t="s">
        <v>4</v>
      </c>
      <c r="C42" s="25">
        <v>1.2</v>
      </c>
      <c r="D42" s="25">
        <v>1.2</v>
      </c>
      <c r="E42" s="206"/>
      <c r="F42" s="76"/>
      <c r="G42" s="206"/>
      <c r="H42" s="76"/>
      <c r="I42" s="206"/>
      <c r="J42" s="76"/>
      <c r="K42" s="206"/>
      <c r="L42" s="76"/>
      <c r="M42" s="206"/>
      <c r="N42" s="76"/>
      <c r="P42" s="99"/>
      <c r="Q42" s="99"/>
      <c r="R42" s="99"/>
      <c r="S42" s="99"/>
      <c r="T42" s="99"/>
      <c r="U42" s="99"/>
      <c r="V42" s="99"/>
    </row>
    <row r="43" spans="1:22" ht="15.75" customHeight="1">
      <c r="B43" s="117" t="s">
        <v>5</v>
      </c>
      <c r="C43" s="25">
        <v>1</v>
      </c>
      <c r="D43" s="25">
        <v>1</v>
      </c>
      <c r="E43" s="206"/>
      <c r="F43" s="76"/>
      <c r="G43" s="206"/>
      <c r="H43" s="76"/>
      <c r="I43" s="206"/>
      <c r="J43" s="76"/>
      <c r="K43" s="206"/>
      <c r="L43" s="76"/>
      <c r="M43" s="206"/>
      <c r="N43" s="76"/>
      <c r="P43" s="99"/>
      <c r="Q43" s="99"/>
      <c r="R43" s="99"/>
      <c r="S43" s="99"/>
      <c r="T43" s="99"/>
      <c r="U43" s="99"/>
      <c r="V43" s="99"/>
    </row>
    <row r="44" spans="1:22" ht="15.75" customHeight="1">
      <c r="B44" s="117" t="s">
        <v>6</v>
      </c>
      <c r="C44" s="206">
        <v>1.5</v>
      </c>
      <c r="D44" s="206">
        <v>1.5</v>
      </c>
      <c r="E44" s="206"/>
      <c r="F44" s="76"/>
      <c r="G44" s="206"/>
      <c r="H44" s="76"/>
      <c r="I44" s="206"/>
      <c r="J44" s="76"/>
      <c r="K44" s="206"/>
      <c r="L44" s="76"/>
      <c r="M44" s="206"/>
      <c r="N44" s="76"/>
      <c r="P44" s="99"/>
      <c r="Q44" s="99"/>
      <c r="R44" s="99"/>
      <c r="S44" s="99"/>
      <c r="T44" s="99"/>
      <c r="U44" s="99"/>
      <c r="V44" s="99"/>
    </row>
    <row r="45" spans="1:22" ht="15.75" customHeight="1">
      <c r="B45" s="117" t="s">
        <v>7</v>
      </c>
      <c r="C45" s="206">
        <v>1.9</v>
      </c>
      <c r="D45" s="206">
        <v>1.9</v>
      </c>
      <c r="E45" s="206"/>
      <c r="F45" s="76"/>
      <c r="G45" s="206"/>
      <c r="H45" s="76"/>
      <c r="I45" s="206"/>
      <c r="J45" s="76"/>
      <c r="K45" s="206"/>
      <c r="L45" s="76"/>
      <c r="M45" s="206"/>
      <c r="N45" s="76"/>
      <c r="P45" s="99"/>
      <c r="Q45" s="99"/>
      <c r="R45" s="99"/>
      <c r="S45" s="99"/>
      <c r="T45" s="99"/>
      <c r="U45" s="99"/>
      <c r="V45" s="99"/>
    </row>
    <row r="46" spans="1:22" s="97" customFormat="1" ht="12.75">
      <c r="A46" s="109"/>
      <c r="B46" s="110"/>
      <c r="C46" s="109"/>
      <c r="D46" s="109"/>
      <c r="E46" s="109"/>
      <c r="F46" s="109"/>
      <c r="G46" s="109"/>
      <c r="H46" s="109"/>
      <c r="I46" s="109"/>
      <c r="J46" s="109"/>
      <c r="K46" s="109"/>
      <c r="L46" s="109"/>
      <c r="M46" s="109"/>
      <c r="N46" s="109"/>
      <c r="O46" s="109"/>
      <c r="P46" s="109"/>
      <c r="Q46" s="109"/>
      <c r="R46" s="109"/>
      <c r="S46" s="109"/>
      <c r="T46" s="109"/>
      <c r="U46" s="109"/>
      <c r="V46" s="109"/>
    </row>
    <row r="47" spans="1:22" s="97" customFormat="1" ht="12.75">
      <c r="A47" s="109"/>
      <c r="B47" s="110"/>
      <c r="C47" s="109"/>
      <c r="D47" s="109"/>
      <c r="E47" s="109"/>
      <c r="F47" s="109"/>
      <c r="G47" s="109"/>
      <c r="H47" s="109"/>
      <c r="I47" s="109"/>
      <c r="J47" s="109"/>
      <c r="R47" s="109"/>
      <c r="S47" s="109"/>
      <c r="T47" s="109"/>
      <c r="U47" s="109"/>
      <c r="V47" s="109"/>
    </row>
    <row r="48" spans="1:22">
      <c r="K48" s="140"/>
      <c r="L48" s="140"/>
      <c r="M48" s="140"/>
      <c r="N48" s="140"/>
      <c r="O48" s="99"/>
      <c r="P48" s="99"/>
      <c r="Q48" s="99"/>
    </row>
    <row r="49" spans="1:22" ht="15.75">
      <c r="B49" s="111" t="s">
        <v>197</v>
      </c>
      <c r="C49" s="111"/>
      <c r="D49" s="111"/>
      <c r="E49" s="111"/>
      <c r="F49" s="118"/>
      <c r="G49" s="118"/>
      <c r="K49" s="140"/>
      <c r="L49" s="442"/>
      <c r="M49" s="442"/>
      <c r="N49" s="442"/>
      <c r="O49" s="442"/>
      <c r="P49" s="442"/>
      <c r="Q49" s="99"/>
    </row>
    <row r="50" spans="1:22" ht="15.75" customHeight="1">
      <c r="B50" s="119" t="s">
        <v>170</v>
      </c>
      <c r="C50" s="120"/>
      <c r="D50" s="120"/>
      <c r="E50" s="120"/>
      <c r="F50" s="120"/>
      <c r="G50" s="120"/>
      <c r="H50" s="120"/>
      <c r="I50" s="120"/>
      <c r="J50" s="120"/>
      <c r="K50" s="120"/>
      <c r="L50" s="314"/>
      <c r="M50" s="314"/>
      <c r="N50" s="314"/>
      <c r="O50" s="315"/>
      <c r="P50" s="315"/>
      <c r="Q50" s="121"/>
      <c r="R50" s="121"/>
      <c r="S50" s="121"/>
    </row>
    <row r="51" spans="1:22" s="124" customFormat="1" ht="30.75" customHeight="1">
      <c r="A51" s="122"/>
      <c r="B51" s="74" t="s">
        <v>204</v>
      </c>
      <c r="C51" s="74" t="s">
        <v>171</v>
      </c>
      <c r="D51" s="74" t="s">
        <v>172</v>
      </c>
      <c r="E51" s="75" t="s">
        <v>189</v>
      </c>
      <c r="F51" s="75" t="s">
        <v>190</v>
      </c>
      <c r="G51" s="75" t="s">
        <v>191</v>
      </c>
      <c r="H51" s="123" t="s">
        <v>206</v>
      </c>
      <c r="I51" s="75" t="s">
        <v>32</v>
      </c>
      <c r="J51" s="205"/>
      <c r="K51" s="205"/>
      <c r="L51" s="316"/>
      <c r="M51" s="316"/>
      <c r="N51" s="316"/>
      <c r="O51" s="316"/>
      <c r="P51" s="316"/>
      <c r="R51" s="122"/>
      <c r="S51" s="122"/>
    </row>
    <row r="52" spans="1:22" ht="15" customHeight="1">
      <c r="B52" s="72" t="s">
        <v>180</v>
      </c>
      <c r="C52" s="169">
        <v>0</v>
      </c>
      <c r="D52" s="67"/>
      <c r="E52" s="68">
        <f t="shared" ref="E52:E57" si="4">C38</f>
        <v>2</v>
      </c>
      <c r="F52" s="68">
        <f t="shared" ref="F52:F57" si="5">D38</f>
        <v>2</v>
      </c>
      <c r="G52" s="68">
        <f t="shared" ref="G52:G57" si="6">AVERAGE(E52:F52)</f>
        <v>2</v>
      </c>
      <c r="H52" s="68">
        <f t="shared" ref="H52:H57" si="7">G52/$G$52</f>
        <v>1</v>
      </c>
      <c r="I52" s="71">
        <f t="shared" ref="I52:I57" si="8">STDEV(E52:F52)/AVERAGE(E52:F52)</f>
        <v>0</v>
      </c>
      <c r="J52" s="204"/>
      <c r="K52" s="204"/>
      <c r="L52" s="165"/>
      <c r="M52" s="141"/>
      <c r="N52" s="318" t="s">
        <v>344</v>
      </c>
      <c r="O52" s="141"/>
      <c r="P52" s="141"/>
      <c r="Q52" s="99"/>
      <c r="T52" s="99"/>
      <c r="U52" s="99"/>
      <c r="V52" s="99"/>
    </row>
    <row r="53" spans="1:22" ht="18" customHeight="1">
      <c r="B53" s="72" t="s">
        <v>181</v>
      </c>
      <c r="C53" s="193">
        <f>VLOOKUP(Worksheet!$C$9,Worksheet!$A$10:$I$76,5)</f>
        <v>1.4999999999999999E-2</v>
      </c>
      <c r="D53" s="68">
        <f>LN(C53)</f>
        <v>-4.1997050778799272</v>
      </c>
      <c r="E53" s="68">
        <f t="shared" si="4"/>
        <v>1.7</v>
      </c>
      <c r="F53" s="68">
        <f t="shared" si="5"/>
        <v>1.7</v>
      </c>
      <c r="G53" s="68">
        <f t="shared" si="6"/>
        <v>1.7</v>
      </c>
      <c r="H53" s="68">
        <f t="shared" si="7"/>
        <v>0.85</v>
      </c>
      <c r="I53" s="71">
        <f t="shared" si="8"/>
        <v>0</v>
      </c>
      <c r="J53" s="204"/>
      <c r="K53" s="204"/>
      <c r="L53" s="165"/>
      <c r="M53" s="141"/>
      <c r="N53" s="318" t="s">
        <v>355</v>
      </c>
      <c r="O53" s="141"/>
      <c r="P53" s="141"/>
      <c r="Q53" s="99"/>
      <c r="T53" s="99"/>
      <c r="U53" s="99"/>
      <c r="V53" s="99"/>
    </row>
    <row r="54" spans="1:22" ht="13.5" customHeight="1">
      <c r="B54" s="72" t="s">
        <v>182</v>
      </c>
      <c r="C54" s="169">
        <f>VLOOKUP(Worksheet!$C$9,Worksheet!$A$10:$I$76,6)</f>
        <v>0.03</v>
      </c>
      <c r="D54" s="68">
        <f>LN(C54)</f>
        <v>-3.5065578973199818</v>
      </c>
      <c r="E54" s="68">
        <f t="shared" si="4"/>
        <v>1.5</v>
      </c>
      <c r="F54" s="68">
        <f t="shared" si="5"/>
        <v>1.5</v>
      </c>
      <c r="G54" s="68">
        <f t="shared" si="6"/>
        <v>1.5</v>
      </c>
      <c r="H54" s="68">
        <f t="shared" si="7"/>
        <v>0.75</v>
      </c>
      <c r="I54" s="71">
        <f t="shared" si="8"/>
        <v>0</v>
      </c>
      <c r="J54" s="204"/>
      <c r="K54" s="204"/>
      <c r="L54" s="165"/>
      <c r="M54" s="141"/>
      <c r="N54" s="318" t="s">
        <v>356</v>
      </c>
      <c r="O54" s="141"/>
      <c r="P54" s="141"/>
      <c r="Q54" s="99"/>
      <c r="T54" s="99"/>
      <c r="U54" s="99"/>
      <c r="V54" s="99"/>
    </row>
    <row r="55" spans="1:22">
      <c r="B55" s="72" t="s">
        <v>183</v>
      </c>
      <c r="C55" s="169">
        <f>VLOOKUP(Worksheet!$C$9,Worksheet!$A$10:$I$76,7)</f>
        <v>0.15</v>
      </c>
      <c r="D55" s="67">
        <f>LN(C55)</f>
        <v>-1.8971199848858813</v>
      </c>
      <c r="E55" s="68">
        <f t="shared" si="4"/>
        <v>1.3</v>
      </c>
      <c r="F55" s="68">
        <f t="shared" si="5"/>
        <v>1.3</v>
      </c>
      <c r="G55" s="68">
        <f t="shared" si="6"/>
        <v>1.3</v>
      </c>
      <c r="H55" s="68">
        <f t="shared" si="7"/>
        <v>0.65</v>
      </c>
      <c r="I55" s="71">
        <f t="shared" si="8"/>
        <v>0</v>
      </c>
      <c r="J55" s="204"/>
      <c r="K55" s="204"/>
      <c r="L55" s="165"/>
      <c r="M55" s="141"/>
      <c r="N55" s="141"/>
      <c r="O55" s="141"/>
      <c r="P55" s="141"/>
      <c r="Q55" s="99"/>
      <c r="T55" s="99"/>
      <c r="U55" s="99"/>
      <c r="V55" s="99"/>
    </row>
    <row r="56" spans="1:22">
      <c r="B56" s="72" t="s">
        <v>184</v>
      </c>
      <c r="C56" s="169">
        <f>VLOOKUP(Worksheet!$C$9,Worksheet!$A$10:$I$76,8)</f>
        <v>0.5</v>
      </c>
      <c r="D56" s="67">
        <f>LN(C56)</f>
        <v>-0.69314718055994529</v>
      </c>
      <c r="E56" s="68">
        <f t="shared" si="4"/>
        <v>1.2</v>
      </c>
      <c r="F56" s="68">
        <f t="shared" si="5"/>
        <v>1.2</v>
      </c>
      <c r="G56" s="68">
        <f t="shared" si="6"/>
        <v>1.2</v>
      </c>
      <c r="H56" s="68">
        <f t="shared" si="7"/>
        <v>0.6</v>
      </c>
      <c r="I56" s="71">
        <f t="shared" si="8"/>
        <v>0</v>
      </c>
      <c r="J56" s="204"/>
      <c r="K56" s="204"/>
      <c r="L56" s="165"/>
      <c r="M56" s="141"/>
      <c r="N56" s="141"/>
      <c r="O56" s="141"/>
      <c r="P56" s="141"/>
      <c r="Q56" s="99"/>
      <c r="T56" s="99"/>
      <c r="U56" s="99"/>
      <c r="V56" s="99"/>
    </row>
    <row r="57" spans="1:22" ht="16.5" customHeight="1">
      <c r="B57" s="72" t="s">
        <v>185</v>
      </c>
      <c r="C57" s="169">
        <f>VLOOKUP(Worksheet!$C$9,Worksheet!$A$10:$I$76,9)</f>
        <v>1.5</v>
      </c>
      <c r="D57" s="67">
        <f>LN(C57)</f>
        <v>0.40546510810816438</v>
      </c>
      <c r="E57" s="68">
        <f t="shared" si="4"/>
        <v>1</v>
      </c>
      <c r="F57" s="68">
        <f t="shared" si="5"/>
        <v>1</v>
      </c>
      <c r="G57" s="68">
        <f t="shared" si="6"/>
        <v>1</v>
      </c>
      <c r="H57" s="68">
        <f t="shared" si="7"/>
        <v>0.5</v>
      </c>
      <c r="I57" s="71">
        <f t="shared" si="8"/>
        <v>0</v>
      </c>
      <c r="J57" s="204"/>
      <c r="K57" s="204"/>
      <c r="L57" s="165"/>
      <c r="M57" s="141"/>
      <c r="N57" s="141"/>
      <c r="O57" s="141"/>
      <c r="P57" s="141"/>
      <c r="Q57" s="99"/>
      <c r="T57" s="99"/>
      <c r="U57" s="99"/>
      <c r="V57" s="99"/>
    </row>
    <row r="58" spans="1:22" s="86" customFormat="1">
      <c r="A58" s="85"/>
      <c r="B58" s="125" t="s">
        <v>187</v>
      </c>
      <c r="C58" s="112"/>
      <c r="D58" s="112"/>
      <c r="E58" s="126"/>
      <c r="F58" s="126"/>
      <c r="G58" s="126"/>
      <c r="H58" s="126"/>
      <c r="I58" s="126"/>
      <c r="J58" s="126"/>
      <c r="K58" s="134"/>
      <c r="L58" s="317"/>
      <c r="M58" s="317"/>
      <c r="N58" s="317"/>
      <c r="O58" s="129"/>
      <c r="P58" s="141"/>
      <c r="R58" s="85"/>
      <c r="S58" s="85"/>
      <c r="T58" s="85"/>
      <c r="U58" s="85"/>
      <c r="V58" s="85"/>
    </row>
    <row r="59" spans="1:22" s="86" customFormat="1" ht="15" hidden="1" customHeight="1">
      <c r="A59" s="85"/>
      <c r="B59" s="125"/>
      <c r="C59" s="112"/>
      <c r="D59" s="112"/>
      <c r="E59" s="126"/>
      <c r="F59" s="126"/>
      <c r="G59" s="126"/>
      <c r="H59" s="126"/>
      <c r="I59" s="126"/>
      <c r="J59" s="126"/>
      <c r="K59" s="134"/>
      <c r="L59" s="437" t="s">
        <v>334</v>
      </c>
      <c r="M59" s="437"/>
      <c r="N59" s="437"/>
      <c r="O59" s="437"/>
      <c r="P59" s="437"/>
      <c r="R59" s="85"/>
      <c r="S59" s="85"/>
      <c r="T59" s="85"/>
      <c r="U59" s="85"/>
      <c r="V59" s="85"/>
    </row>
    <row r="60" spans="1:22" s="86" customFormat="1" hidden="1">
      <c r="A60" s="85"/>
      <c r="B60" s="125"/>
      <c r="C60" s="112"/>
      <c r="D60" s="112"/>
      <c r="E60" s="126"/>
      <c r="F60" s="126"/>
      <c r="G60" s="126"/>
      <c r="H60" s="126"/>
      <c r="I60" s="126"/>
      <c r="J60" s="126"/>
      <c r="K60" s="134"/>
      <c r="L60" s="134"/>
      <c r="M60" s="134"/>
      <c r="N60" s="134"/>
      <c r="P60" s="99"/>
      <c r="R60" s="85"/>
      <c r="S60" s="85"/>
      <c r="T60" s="85"/>
      <c r="U60" s="85"/>
      <c r="V60" s="85"/>
    </row>
    <row r="61" spans="1:22" s="86" customFormat="1" hidden="1">
      <c r="A61" s="85"/>
      <c r="B61" s="187" t="s">
        <v>218</v>
      </c>
      <c r="C61" s="188"/>
      <c r="D61" s="188"/>
      <c r="E61" s="189"/>
      <c r="F61" s="190"/>
      <c r="G61" s="190"/>
      <c r="H61" s="126"/>
      <c r="I61" s="126"/>
      <c r="J61" s="126"/>
      <c r="K61" s="134"/>
      <c r="L61" s="134"/>
      <c r="M61" s="134"/>
      <c r="N61" s="134"/>
      <c r="P61" s="99"/>
      <c r="R61" s="85"/>
      <c r="S61" s="85"/>
      <c r="T61" s="85"/>
      <c r="U61" s="85"/>
      <c r="V61" s="85"/>
    </row>
    <row r="62" spans="1:22" s="86" customFormat="1" hidden="1">
      <c r="A62" s="85"/>
      <c r="B62" s="187"/>
      <c r="C62" s="188"/>
      <c r="D62" s="188"/>
      <c r="E62" s="189"/>
      <c r="F62" s="190"/>
      <c r="G62" s="190"/>
      <c r="H62" s="126"/>
      <c r="I62" s="126"/>
      <c r="J62" s="126"/>
      <c r="K62" s="134"/>
      <c r="L62" s="134"/>
      <c r="M62" s="134"/>
      <c r="N62" s="134"/>
      <c r="P62" s="99"/>
      <c r="R62" s="85"/>
      <c r="S62" s="85"/>
      <c r="T62" s="85"/>
      <c r="U62" s="85"/>
      <c r="V62" s="85"/>
    </row>
    <row r="63" spans="1:22" s="86" customFormat="1" hidden="1">
      <c r="A63" s="85"/>
      <c r="B63" s="187" t="s">
        <v>217</v>
      </c>
      <c r="C63" s="192" t="s">
        <v>216</v>
      </c>
      <c r="D63" s="188"/>
      <c r="E63" s="191" t="s">
        <v>219</v>
      </c>
      <c r="F63" s="190"/>
      <c r="G63" s="190"/>
      <c r="H63" s="126"/>
      <c r="I63" s="126"/>
      <c r="J63" s="126"/>
      <c r="K63" s="134"/>
      <c r="L63" s="134"/>
      <c r="M63" s="134"/>
      <c r="N63" s="134"/>
      <c r="P63" s="99"/>
      <c r="R63" s="85"/>
      <c r="S63" s="85"/>
      <c r="T63" s="85"/>
      <c r="U63" s="85"/>
      <c r="V63" s="85"/>
    </row>
    <row r="64" spans="1:22" s="86" customFormat="1" hidden="1">
      <c r="A64" s="85"/>
      <c r="B64" s="125"/>
      <c r="C64" s="186"/>
      <c r="D64" s="112"/>
      <c r="E64" s="126"/>
      <c r="F64" s="126"/>
      <c r="G64" s="126"/>
      <c r="H64" s="126"/>
      <c r="I64" s="126"/>
      <c r="J64" s="126"/>
      <c r="K64" s="134"/>
      <c r="L64" s="134"/>
      <c r="M64" s="134"/>
      <c r="N64" s="134"/>
      <c r="P64" s="99"/>
      <c r="R64" s="85"/>
      <c r="S64" s="85"/>
      <c r="T64" s="85"/>
      <c r="U64" s="85"/>
      <c r="V64" s="85"/>
    </row>
    <row r="65" spans="1:22" s="86" customFormat="1" hidden="1">
      <c r="A65" s="85"/>
      <c r="B65" s="125" t="s">
        <v>221</v>
      </c>
      <c r="C65" s="112"/>
      <c r="D65" s="194">
        <v>0.5</v>
      </c>
      <c r="E65" s="195">
        <v>1.4999999999999999E-2</v>
      </c>
      <c r="F65" s="126"/>
      <c r="G65" s="126"/>
      <c r="H65" s="126"/>
      <c r="I65" s="126"/>
      <c r="J65" s="126"/>
      <c r="K65" s="134"/>
      <c r="L65" s="134"/>
      <c r="M65" s="134"/>
      <c r="N65" s="134"/>
      <c r="P65" s="99"/>
      <c r="R65" s="85"/>
      <c r="S65" s="85"/>
      <c r="T65" s="85"/>
      <c r="U65" s="85"/>
      <c r="V65" s="85"/>
    </row>
    <row r="66" spans="1:22" s="86" customFormat="1" hidden="1">
      <c r="A66" s="85"/>
      <c r="B66" s="125" t="s">
        <v>222</v>
      </c>
      <c r="C66" s="112"/>
      <c r="D66" s="194">
        <v>1</v>
      </c>
      <c r="E66" s="195">
        <v>0.03</v>
      </c>
      <c r="F66" s="126"/>
      <c r="G66" s="126"/>
      <c r="H66" s="126"/>
      <c r="I66" s="126"/>
      <c r="J66" s="126"/>
      <c r="K66" s="134"/>
      <c r="L66" s="134"/>
      <c r="M66" s="134"/>
      <c r="N66" s="134"/>
      <c r="P66" s="99"/>
      <c r="R66" s="85"/>
      <c r="S66" s="85"/>
      <c r="T66" s="85"/>
      <c r="U66" s="85"/>
      <c r="V66" s="85"/>
    </row>
    <row r="67" spans="1:22" s="86" customFormat="1" hidden="1">
      <c r="A67" s="85"/>
      <c r="B67" s="125" t="s">
        <v>223</v>
      </c>
      <c r="C67" s="112"/>
      <c r="D67" s="194">
        <v>1.25</v>
      </c>
      <c r="E67" s="195">
        <v>0.03</v>
      </c>
      <c r="F67" s="126"/>
      <c r="G67" s="126"/>
      <c r="H67" s="126"/>
      <c r="I67" s="126"/>
      <c r="J67" s="126"/>
      <c r="K67" s="134"/>
      <c r="L67" s="134"/>
      <c r="M67" s="134"/>
      <c r="N67" s="134"/>
      <c r="P67" s="99"/>
      <c r="R67" s="85"/>
      <c r="S67" s="85"/>
      <c r="T67" s="85"/>
      <c r="U67" s="85"/>
      <c r="V67" s="85"/>
    </row>
    <row r="68" spans="1:22" s="86" customFormat="1" hidden="1">
      <c r="A68" s="85"/>
      <c r="B68" s="125" t="s">
        <v>224</v>
      </c>
      <c r="C68" s="112"/>
      <c r="D68" s="194">
        <v>4</v>
      </c>
      <c r="E68" s="195">
        <v>0.12</v>
      </c>
      <c r="F68" s="126"/>
      <c r="G68" s="126"/>
      <c r="H68" s="126"/>
      <c r="I68" s="126"/>
      <c r="J68" s="126"/>
      <c r="K68" s="134"/>
      <c r="L68" s="134"/>
      <c r="M68" s="134"/>
      <c r="N68" s="134"/>
      <c r="P68" s="99"/>
      <c r="R68" s="85"/>
      <c r="S68" s="85"/>
      <c r="T68" s="85"/>
      <c r="U68" s="85"/>
      <c r="V68" s="85"/>
    </row>
    <row r="69" spans="1:22" s="86" customFormat="1" ht="33.75" hidden="1">
      <c r="A69" s="85"/>
      <c r="B69" s="311" t="s">
        <v>352</v>
      </c>
      <c r="C69" s="112"/>
      <c r="D69" s="194">
        <v>12.5</v>
      </c>
      <c r="E69" s="312">
        <v>0.2</v>
      </c>
      <c r="F69" s="126"/>
      <c r="G69" s="126"/>
      <c r="H69" s="126"/>
      <c r="I69" s="126"/>
      <c r="J69" s="126"/>
      <c r="K69" s="134"/>
      <c r="L69" s="134"/>
      <c r="M69" s="134"/>
      <c r="N69" s="134"/>
      <c r="P69" s="99"/>
      <c r="R69" s="85"/>
      <c r="S69" s="85"/>
      <c r="T69" s="85"/>
      <c r="U69" s="85"/>
      <c r="V69" s="85"/>
    </row>
    <row r="70" spans="1:22" s="86" customFormat="1" ht="33.75" hidden="1">
      <c r="A70" s="85"/>
      <c r="B70" s="311" t="s">
        <v>353</v>
      </c>
      <c r="C70" s="112"/>
      <c r="D70" s="194">
        <v>1.25</v>
      </c>
      <c r="E70" s="313">
        <v>3.7999999999999999E-2</v>
      </c>
      <c r="F70" s="126"/>
      <c r="G70" s="126"/>
      <c r="H70" s="126"/>
      <c r="I70" s="126"/>
      <c r="J70" s="126"/>
      <c r="K70" s="134"/>
      <c r="L70" s="134"/>
      <c r="M70" s="134"/>
      <c r="N70" s="134"/>
      <c r="P70" s="99"/>
      <c r="R70" s="85"/>
      <c r="S70" s="85"/>
      <c r="T70" s="85"/>
      <c r="U70" s="85"/>
      <c r="V70" s="85"/>
    </row>
    <row r="71" spans="1:22" s="86" customFormat="1" ht="78.75" hidden="1">
      <c r="A71" s="85"/>
      <c r="B71" s="311" t="s">
        <v>354</v>
      </c>
      <c r="C71" s="112"/>
      <c r="D71" s="194">
        <v>0.5</v>
      </c>
      <c r="E71" s="313">
        <v>1.4999999999999999E-2</v>
      </c>
      <c r="F71" s="126"/>
      <c r="G71" s="126"/>
      <c r="H71" s="126"/>
      <c r="I71" s="126"/>
      <c r="J71" s="126"/>
      <c r="K71" s="134"/>
      <c r="L71" s="134"/>
      <c r="M71" s="134"/>
      <c r="N71" s="134"/>
      <c r="P71" s="99"/>
      <c r="R71" s="85"/>
      <c r="S71" s="85"/>
      <c r="T71" s="85"/>
      <c r="U71" s="85"/>
      <c r="V71" s="85"/>
    </row>
    <row r="72" spans="1:22" s="86" customFormat="1">
      <c r="A72" s="85"/>
      <c r="B72" s="125"/>
      <c r="C72" s="112"/>
      <c r="D72" s="194"/>
      <c r="E72" s="126"/>
      <c r="F72" s="126"/>
      <c r="G72" s="126"/>
      <c r="H72" s="126"/>
      <c r="I72" s="126"/>
      <c r="J72" s="126"/>
      <c r="K72" s="134"/>
      <c r="L72" s="134"/>
      <c r="M72" s="134"/>
      <c r="N72" s="134"/>
      <c r="P72" s="99"/>
      <c r="R72" s="85"/>
      <c r="S72" s="85"/>
      <c r="T72" s="85"/>
      <c r="U72" s="85"/>
      <c r="V72" s="85"/>
    </row>
    <row r="73" spans="1:22" s="86" customFormat="1">
      <c r="A73" s="85"/>
      <c r="B73" s="125"/>
      <c r="C73" s="112"/>
      <c r="D73" s="112"/>
      <c r="E73" s="134"/>
      <c r="F73" s="431" t="s">
        <v>340</v>
      </c>
      <c r="G73" s="432"/>
      <c r="H73" s="432"/>
      <c r="I73" s="432"/>
      <c r="J73" s="319" t="s">
        <v>341</v>
      </c>
      <c r="K73" s="134"/>
      <c r="L73" s="134"/>
      <c r="M73" s="134"/>
      <c r="N73" s="134"/>
      <c r="P73" s="99"/>
      <c r="R73" s="85"/>
      <c r="S73" s="85"/>
      <c r="T73" s="85"/>
      <c r="U73" s="85"/>
      <c r="V73" s="85"/>
    </row>
    <row r="74" spans="1:22">
      <c r="A74" s="99"/>
      <c r="B74" s="400" t="s">
        <v>226</v>
      </c>
      <c r="C74" s="401"/>
      <c r="D74" s="135"/>
      <c r="E74" s="99"/>
      <c r="F74" s="408" t="s">
        <v>336</v>
      </c>
      <c r="G74" s="409"/>
      <c r="H74" s="409"/>
      <c r="I74" s="409"/>
      <c r="J74" s="320">
        <v>1.25</v>
      </c>
      <c r="K74" s="99"/>
      <c r="L74" s="99"/>
      <c r="M74" s="99"/>
      <c r="N74" s="99"/>
      <c r="O74" s="99"/>
      <c r="P74" s="99"/>
      <c r="Q74" s="99"/>
      <c r="R74" s="99"/>
      <c r="S74" s="99"/>
      <c r="T74" s="99"/>
      <c r="U74" s="99"/>
      <c r="V74" s="99"/>
    </row>
    <row r="75" spans="1:22">
      <c r="A75" s="99"/>
      <c r="B75" s="402" t="s">
        <v>174</v>
      </c>
      <c r="C75" s="403"/>
      <c r="D75" s="136"/>
      <c r="E75" s="99"/>
      <c r="F75" s="408" t="s">
        <v>337</v>
      </c>
      <c r="G75" s="409"/>
      <c r="H75" s="409"/>
      <c r="I75" s="409"/>
      <c r="J75" s="307">
        <v>0.5</v>
      </c>
      <c r="K75" s="99"/>
      <c r="L75" s="99"/>
      <c r="M75" s="99"/>
      <c r="N75" s="99"/>
      <c r="O75" s="99"/>
      <c r="P75" s="99"/>
      <c r="Q75" s="99"/>
      <c r="R75" s="99"/>
      <c r="S75" s="99"/>
      <c r="T75" s="99"/>
      <c r="U75" s="99"/>
      <c r="V75" s="99"/>
    </row>
    <row r="76" spans="1:22">
      <c r="A76" s="99"/>
      <c r="B76" s="198" t="s">
        <v>176</v>
      </c>
      <c r="C76" s="199">
        <f>SLOPE(H53:H57,D53:D57)</f>
        <v>-6.9738886913041781E-2</v>
      </c>
      <c r="D76" s="137"/>
      <c r="E76" s="99"/>
      <c r="F76" s="404" t="s">
        <v>338</v>
      </c>
      <c r="G76" s="405"/>
      <c r="H76" s="405"/>
      <c r="I76" s="405"/>
      <c r="J76" s="433">
        <v>1</v>
      </c>
      <c r="K76" s="99"/>
      <c r="L76" s="99"/>
      <c r="M76" s="99"/>
      <c r="N76" s="99"/>
      <c r="O76" s="99"/>
      <c r="P76" s="99"/>
      <c r="Q76" s="99"/>
      <c r="R76" s="99"/>
      <c r="S76" s="99"/>
      <c r="T76" s="99"/>
      <c r="U76" s="99"/>
      <c r="V76" s="99"/>
    </row>
    <row r="77" spans="1:22">
      <c r="A77" s="99"/>
      <c r="B77" s="198" t="s">
        <v>175</v>
      </c>
      <c r="C77" s="199">
        <f>INTERCEPT(H53:H57,D53:D57)</f>
        <v>0.53204162684926415</v>
      </c>
      <c r="D77" s="138"/>
      <c r="E77" s="99"/>
      <c r="F77" s="406"/>
      <c r="G77" s="407"/>
      <c r="H77" s="407"/>
      <c r="I77" s="407"/>
      <c r="J77" s="434"/>
      <c r="K77" s="99"/>
      <c r="L77" s="99"/>
      <c r="M77" s="99"/>
      <c r="N77" s="99"/>
      <c r="O77" s="99"/>
      <c r="P77" s="99"/>
      <c r="Q77" s="99"/>
      <c r="R77" s="99"/>
      <c r="S77" s="99"/>
      <c r="T77" s="99"/>
      <c r="U77" s="99"/>
      <c r="V77" s="99"/>
    </row>
    <row r="78" spans="1:22">
      <c r="A78" s="99"/>
      <c r="B78" s="200" t="s">
        <v>177</v>
      </c>
      <c r="C78" s="201">
        <f>CORREL(H53:H57,D53:D57)</f>
        <v>-0.9866200487648108</v>
      </c>
      <c r="D78" s="139"/>
      <c r="E78" s="140"/>
      <c r="F78" s="308" t="s">
        <v>339</v>
      </c>
      <c r="G78" s="306"/>
      <c r="H78" s="306"/>
      <c r="I78" s="306"/>
      <c r="J78" s="301">
        <v>4</v>
      </c>
      <c r="K78" s="99"/>
      <c r="L78" s="99"/>
      <c r="M78" s="99"/>
      <c r="N78" s="99"/>
      <c r="O78" s="99"/>
      <c r="P78" s="99"/>
      <c r="Q78" s="99"/>
      <c r="R78" s="99"/>
      <c r="S78" s="99"/>
      <c r="T78" s="99"/>
      <c r="U78" s="99"/>
      <c r="V78" s="99"/>
    </row>
    <row r="79" spans="1:22">
      <c r="A79" s="99"/>
      <c r="B79" s="99"/>
      <c r="C79" s="99"/>
      <c r="D79" s="139"/>
      <c r="E79" s="140"/>
      <c r="F79" s="309" t="s">
        <v>352</v>
      </c>
      <c r="G79" s="310"/>
      <c r="H79" s="310"/>
      <c r="I79" s="310"/>
      <c r="J79" s="307">
        <v>12.5</v>
      </c>
      <c r="K79" s="99"/>
      <c r="L79" s="99"/>
      <c r="M79" s="99"/>
      <c r="N79" s="99"/>
      <c r="O79" s="99"/>
      <c r="P79" s="99"/>
      <c r="Q79" s="99"/>
      <c r="R79" s="99"/>
      <c r="S79" s="99"/>
      <c r="T79" s="99"/>
      <c r="U79" s="99"/>
      <c r="V79" s="99"/>
    </row>
    <row r="80" spans="1:22">
      <c r="A80" s="99"/>
      <c r="B80" s="99"/>
      <c r="C80" s="99"/>
      <c r="D80" s="139"/>
      <c r="E80" s="140"/>
      <c r="F80" s="309" t="s">
        <v>353</v>
      </c>
      <c r="G80" s="310"/>
      <c r="H80" s="310"/>
      <c r="I80" s="310"/>
      <c r="J80" s="307">
        <v>1.25</v>
      </c>
      <c r="K80" s="99"/>
      <c r="L80" s="99"/>
      <c r="M80" s="99"/>
      <c r="N80" s="99"/>
      <c r="O80" s="99"/>
      <c r="P80" s="99"/>
      <c r="Q80" s="99"/>
      <c r="R80" s="99"/>
      <c r="S80" s="99"/>
      <c r="T80" s="99"/>
      <c r="U80" s="99"/>
      <c r="V80" s="99"/>
    </row>
    <row r="81" spans="1:22" ht="51" customHeight="1">
      <c r="A81" s="99"/>
      <c r="B81" s="99"/>
      <c r="C81" s="99"/>
      <c r="D81" s="139"/>
      <c r="E81" s="140"/>
      <c r="F81" s="445" t="s">
        <v>354</v>
      </c>
      <c r="G81" s="446"/>
      <c r="H81" s="446"/>
      <c r="I81" s="447"/>
      <c r="J81" s="302">
        <v>0.5</v>
      </c>
      <c r="K81" s="99"/>
      <c r="L81" s="99"/>
      <c r="M81" s="99"/>
      <c r="N81" s="99"/>
      <c r="O81" s="99"/>
      <c r="P81" s="99"/>
      <c r="Q81" s="99"/>
      <c r="R81" s="99"/>
      <c r="S81" s="99"/>
      <c r="T81" s="99"/>
      <c r="U81" s="99"/>
      <c r="V81" s="99"/>
    </row>
    <row r="82" spans="1:22" s="141" customFormat="1">
      <c r="B82" s="142"/>
      <c r="C82" s="144"/>
      <c r="D82" s="139"/>
      <c r="E82" s="144"/>
      <c r="F82" s="144"/>
      <c r="G82" s="144"/>
      <c r="H82" s="144"/>
      <c r="I82" s="145"/>
      <c r="J82" s="145"/>
      <c r="K82" s="145"/>
      <c r="L82" s="145"/>
      <c r="M82" s="146"/>
      <c r="N82" s="144"/>
      <c r="O82" s="144"/>
      <c r="P82" s="145"/>
      <c r="Q82" s="146"/>
      <c r="R82" s="144"/>
      <c r="S82" s="144"/>
      <c r="T82" s="145"/>
      <c r="U82" s="146"/>
      <c r="V82" s="144"/>
    </row>
    <row r="83" spans="1:22" ht="17.25" customHeight="1">
      <c r="B83" s="147" t="s">
        <v>178</v>
      </c>
      <c r="C83" s="148"/>
      <c r="D83" s="148"/>
      <c r="E83" s="148"/>
      <c r="F83" s="148"/>
      <c r="G83" s="148"/>
      <c r="H83" s="148"/>
      <c r="I83" s="148"/>
      <c r="J83" s="148"/>
      <c r="K83" s="148"/>
      <c r="L83" s="148"/>
      <c r="M83" s="149"/>
      <c r="N83" s="150"/>
      <c r="O83" s="151"/>
      <c r="P83" s="151"/>
      <c r="Q83" s="151"/>
    </row>
    <row r="84" spans="1:22">
      <c r="B84" s="344" t="s">
        <v>179</v>
      </c>
      <c r="C84" s="344"/>
      <c r="D84" s="344"/>
      <c r="E84" s="344"/>
      <c r="F84" s="344"/>
      <c r="G84" s="344"/>
      <c r="H84" s="152"/>
      <c r="I84" s="153"/>
      <c r="J84" s="153"/>
      <c r="K84" s="153"/>
      <c r="L84" s="153"/>
      <c r="M84" s="154"/>
      <c r="N84" s="153"/>
      <c r="O84" s="151"/>
      <c r="P84" s="151"/>
      <c r="Q84" s="151"/>
    </row>
    <row r="85" spans="1:22">
      <c r="B85" s="343" t="s">
        <v>192</v>
      </c>
      <c r="C85" s="343"/>
      <c r="D85" s="343"/>
      <c r="E85" s="343"/>
      <c r="F85" s="178"/>
      <c r="G85" s="178"/>
      <c r="H85" s="152"/>
      <c r="I85" s="153"/>
      <c r="J85" s="153"/>
      <c r="K85" s="153"/>
      <c r="L85" s="153"/>
      <c r="M85" s="153"/>
      <c r="N85" s="153"/>
      <c r="O85" s="151"/>
      <c r="P85" s="151"/>
      <c r="Q85" s="151"/>
    </row>
    <row r="86" spans="1:22">
      <c r="B86" s="334" t="s">
        <v>193</v>
      </c>
      <c r="C86" s="334"/>
      <c r="D86" s="334"/>
      <c r="E86" s="334"/>
      <c r="F86" s="179"/>
      <c r="G86" s="179"/>
      <c r="H86" s="155"/>
      <c r="I86" s="155"/>
      <c r="J86" s="155"/>
      <c r="K86" s="155"/>
      <c r="L86" s="156"/>
      <c r="M86" s="157"/>
      <c r="N86" s="158"/>
    </row>
    <row r="87" spans="1:22">
      <c r="H87" s="148"/>
      <c r="I87" s="148"/>
      <c r="J87" s="148"/>
      <c r="K87" s="148"/>
      <c r="L87" s="148"/>
      <c r="M87" s="148"/>
      <c r="N87" s="148"/>
    </row>
    <row r="88" spans="1:22" ht="15.75">
      <c r="B88" s="338" t="s">
        <v>225</v>
      </c>
      <c r="C88" s="338"/>
      <c r="D88" s="338"/>
      <c r="E88" s="148"/>
      <c r="F88" s="148"/>
      <c r="G88" s="148"/>
      <c r="H88" s="148"/>
      <c r="I88" s="148"/>
      <c r="J88" s="148"/>
      <c r="K88" s="148"/>
      <c r="L88" s="148"/>
      <c r="M88" s="148"/>
      <c r="N88" s="148"/>
      <c r="R88" s="159"/>
      <c r="S88" s="159"/>
    </row>
    <row r="89" spans="1:22" ht="6" customHeight="1">
      <c r="B89" s="160"/>
      <c r="C89" s="148"/>
      <c r="D89" s="148"/>
      <c r="E89" s="148"/>
      <c r="F89" s="148"/>
      <c r="G89" s="148"/>
      <c r="H89" s="148"/>
      <c r="I89" s="148"/>
      <c r="J89" s="148"/>
      <c r="K89" s="148"/>
      <c r="L89" s="148"/>
      <c r="M89" s="148"/>
      <c r="N89" s="148"/>
    </row>
    <row r="90" spans="1:22" ht="147" customHeight="1" thickBot="1">
      <c r="A90" s="214" t="s">
        <v>228</v>
      </c>
      <c r="B90" s="214" t="s">
        <v>229</v>
      </c>
      <c r="C90" s="214" t="s">
        <v>235</v>
      </c>
      <c r="D90" s="214" t="s">
        <v>236</v>
      </c>
      <c r="E90" s="214" t="s">
        <v>345</v>
      </c>
      <c r="F90" s="215" t="s">
        <v>237</v>
      </c>
      <c r="G90" s="215" t="s">
        <v>238</v>
      </c>
      <c r="H90" s="214" t="s">
        <v>230</v>
      </c>
      <c r="I90" s="214" t="s">
        <v>239</v>
      </c>
      <c r="J90" s="214" t="s">
        <v>344</v>
      </c>
      <c r="K90" s="214" t="s">
        <v>240</v>
      </c>
      <c r="L90" s="99"/>
      <c r="O90" s="101"/>
      <c r="P90" s="101"/>
      <c r="S90" s="99"/>
      <c r="T90" s="99"/>
      <c r="V90" s="99"/>
    </row>
    <row r="91" spans="1:22" ht="14.45" customHeight="1">
      <c r="A91" s="393">
        <v>1</v>
      </c>
      <c r="B91" s="399">
        <f>C30</f>
        <v>1</v>
      </c>
      <c r="C91" s="212">
        <f>C44</f>
        <v>1.5</v>
      </c>
      <c r="D91" s="212">
        <f>IF(ISNUMBER(C91),C91/$G$52,"-")</f>
        <v>0.75</v>
      </c>
      <c r="E91" s="395">
        <v>12.5</v>
      </c>
      <c r="F91" s="299">
        <f>EXP((D91-$C$77)/$C$76)*E91/1000</f>
        <v>5.4901992907152987E-4</v>
      </c>
      <c r="G91" s="396">
        <f>IF(ISNUMBER(F91),ROUND((F91+F92)/2,6),"-")</f>
        <v>5.4900000000000001E-4</v>
      </c>
      <c r="H91" s="397" t="str">
        <f>IF(G83="-","-",IF(G91&gt;=I91,"&gt;","&lt;"))</f>
        <v>&gt;</v>
      </c>
      <c r="I91" s="410">
        <f>VLOOKUP(E91,$D$65:$E$72,2,FALSE)/1000</f>
        <v>2.0000000000000001E-4</v>
      </c>
      <c r="J91" s="390" t="str">
        <f>IF(G91&lt;0.0003,"соответствует","не соответствует")</f>
        <v>не соответствует</v>
      </c>
      <c r="K91" s="391">
        <f>STDEV(C91:C92)/AVERAGE(C91:C92)</f>
        <v>0</v>
      </c>
      <c r="L91" s="99"/>
      <c r="M91" s="427" t="str">
        <f t="shared" ref="M91:M97" si="9">B12</f>
        <v>Наименование набора:</v>
      </c>
      <c r="N91" s="428"/>
      <c r="O91" s="421" t="str">
        <f t="shared" ref="O91:O97" si="10">D12</f>
        <v xml:space="preserve">1013-05BА ИФА антибиотик Хлорамфеникол </v>
      </c>
      <c r="P91" s="422"/>
      <c r="Q91" s="423"/>
      <c r="R91" s="99"/>
      <c r="S91" s="99"/>
      <c r="U91" s="99"/>
      <c r="V91" s="99"/>
    </row>
    <row r="92" spans="1:22" ht="14.45" customHeight="1">
      <c r="A92" s="394"/>
      <c r="B92" s="399"/>
      <c r="C92" s="212">
        <f>D44</f>
        <v>1.5</v>
      </c>
      <c r="D92" s="212">
        <f>IF(ISNUMBER(C92),C92/$G$52,"-")</f>
        <v>0.75</v>
      </c>
      <c r="E92" s="395"/>
      <c r="F92" s="299">
        <f>EXP((D92-$C$77)/$C$76)*E91/1000</f>
        <v>5.4901992907152987E-4</v>
      </c>
      <c r="G92" s="396"/>
      <c r="H92" s="397"/>
      <c r="I92" s="410"/>
      <c r="J92" s="390"/>
      <c r="K92" s="392"/>
      <c r="L92" s="99"/>
      <c r="M92" s="414" t="str">
        <f t="shared" si="9"/>
        <v>Номер лота набора #:</v>
      </c>
      <c r="N92" s="415"/>
      <c r="O92" s="418" t="str">
        <f t="shared" si="10"/>
        <v>номер</v>
      </c>
      <c r="P92" s="419"/>
      <c r="Q92" s="420"/>
      <c r="R92" s="99"/>
      <c r="S92" s="99"/>
      <c r="T92" s="99"/>
      <c r="U92" s="99"/>
      <c r="V92" s="99"/>
    </row>
    <row r="93" spans="1:22" ht="14.45" customHeight="1">
      <c r="A93" s="393">
        <v>2</v>
      </c>
      <c r="B93" s="399">
        <f>C31</f>
        <v>2</v>
      </c>
      <c r="C93" s="212">
        <f>C45</f>
        <v>1.9</v>
      </c>
      <c r="D93" s="212">
        <f>IF(ISNUMBER(C93),C93/$G$52,"-")</f>
        <v>0.95</v>
      </c>
      <c r="E93" s="395">
        <v>12.5</v>
      </c>
      <c r="F93" s="299">
        <f>EXP((D93-$C$77)/$C$76)*E93/1000</f>
        <v>3.1196137946537179E-5</v>
      </c>
      <c r="G93" s="396">
        <f>IF(ISNUMBER(F93),ROUND((F93+F94)/2,6),"-")</f>
        <v>3.1000000000000001E-5</v>
      </c>
      <c r="H93" s="397" t="str">
        <f>IF(G83="-","-",IF(G93&gt;=I93,"&gt;","&lt;"))</f>
        <v>&lt;</v>
      </c>
      <c r="I93" s="410">
        <f>VLOOKUP(E93,$D$65:$E$71,2,FALSE)/1000</f>
        <v>2.0000000000000001E-4</v>
      </c>
      <c r="J93" s="390" t="str">
        <f>IF(G93&lt;0.0003,"соответствует","не соответствует")</f>
        <v>соответствует</v>
      </c>
      <c r="K93" s="391">
        <f>STDEV(C93:C94)/AVERAGE(C93:C94)</f>
        <v>0</v>
      </c>
      <c r="L93" s="99"/>
      <c r="M93" s="414" t="str">
        <f t="shared" si="9"/>
        <v>Тип образца:</v>
      </c>
      <c r="N93" s="415"/>
      <c r="O93" s="418" t="str">
        <f t="shared" si="10"/>
        <v/>
      </c>
      <c r="P93" s="419"/>
      <c r="Q93" s="420"/>
      <c r="R93" s="99"/>
      <c r="S93" s="99"/>
      <c r="T93" s="99"/>
      <c r="U93" s="99"/>
      <c r="V93" s="99"/>
    </row>
    <row r="94" spans="1:22" ht="14.45" customHeight="1">
      <c r="A94" s="394"/>
      <c r="B94" s="399"/>
      <c r="C94" s="212">
        <f>D45</f>
        <v>1.9</v>
      </c>
      <c r="D94" s="212">
        <f>IF(ISNUMBER(C94),C94/$G$52,"-")</f>
        <v>0.95</v>
      </c>
      <c r="E94" s="395"/>
      <c r="F94" s="299">
        <f>EXP((D94-$C$77)/$C$76)*E93/1000</f>
        <v>3.1196137946537179E-5</v>
      </c>
      <c r="G94" s="396"/>
      <c r="H94" s="397"/>
      <c r="I94" s="410"/>
      <c r="J94" s="390"/>
      <c r="K94" s="392"/>
      <c r="L94" s="99"/>
      <c r="M94" s="414" t="str">
        <f t="shared" si="9"/>
        <v>Время, дата начала анализа:</v>
      </c>
      <c r="N94" s="415"/>
      <c r="O94" s="418" t="str">
        <f t="shared" si="10"/>
        <v>дата</v>
      </c>
      <c r="P94" s="419"/>
      <c r="Q94" s="420"/>
      <c r="R94" s="99"/>
      <c r="S94" s="99"/>
      <c r="T94" s="99"/>
      <c r="U94" s="99"/>
      <c r="V94" s="99"/>
    </row>
    <row r="95" spans="1:22" ht="14.45" customHeight="1">
      <c r="A95" s="393">
        <v>3</v>
      </c>
      <c r="B95" s="399">
        <f>E24</f>
        <v>3</v>
      </c>
      <c r="C95" s="212">
        <f>E38</f>
        <v>0</v>
      </c>
      <c r="D95" s="212">
        <f t="shared" ref="D95:D158" si="11">IF(ISNUMBER(C95),C95/$G$52,"-")</f>
        <v>0</v>
      </c>
      <c r="E95" s="395">
        <v>1.25</v>
      </c>
      <c r="F95" s="299">
        <f>EXP((D95-$C$77)/$C$76)*E95/1000</f>
        <v>2.5713748927699607</v>
      </c>
      <c r="G95" s="396">
        <f>IF(ISNUMBER(F95),ROUND((F95+F96)/2,6),"-")</f>
        <v>2.5713750000000002</v>
      </c>
      <c r="H95" s="397" t="str">
        <f>IF(G83="-","-",IF(G95&gt;=I95,"&gt;","&lt;"))</f>
        <v>&gt;</v>
      </c>
      <c r="I95" s="410">
        <f>VLOOKUP(E95,$D$65:$E$71,2,FALSE)/1000</f>
        <v>2.9999999999999997E-5</v>
      </c>
      <c r="J95" s="390" t="str">
        <f>IF(G95&lt;0.0003,"соответствует","не соответствует")</f>
        <v>не соответствует</v>
      </c>
      <c r="K95" s="391" t="e">
        <f>STDEV(C95:C96)/AVERAGE(C95:C96)</f>
        <v>#DIV/0!</v>
      </c>
      <c r="L95" s="99"/>
      <c r="M95" s="414" t="str">
        <f t="shared" si="9"/>
        <v>Время измерения:</v>
      </c>
      <c r="N95" s="415"/>
      <c r="O95" s="418" t="str">
        <f t="shared" si="10"/>
        <v/>
      </c>
      <c r="P95" s="419"/>
      <c r="Q95" s="420"/>
      <c r="R95" s="99"/>
      <c r="S95" s="99"/>
      <c r="T95" s="99"/>
      <c r="U95" s="99"/>
      <c r="V95" s="99"/>
    </row>
    <row r="96" spans="1:22" ht="14.45" customHeight="1">
      <c r="A96" s="394"/>
      <c r="B96" s="399"/>
      <c r="C96" s="212">
        <f>F38</f>
        <v>0</v>
      </c>
      <c r="D96" s="212">
        <f t="shared" si="11"/>
        <v>0</v>
      </c>
      <c r="E96" s="395"/>
      <c r="F96" s="299">
        <f>EXP((D96-$C$77)/$C$76)*E95/1000</f>
        <v>2.5713748927699607</v>
      </c>
      <c r="G96" s="396"/>
      <c r="H96" s="397"/>
      <c r="I96" s="410"/>
      <c r="J96" s="390"/>
      <c r="K96" s="392"/>
      <c r="L96" s="99"/>
      <c r="M96" s="414" t="str">
        <f t="shared" si="9"/>
        <v>Анализ выполнил:</v>
      </c>
      <c r="N96" s="415"/>
      <c r="O96" s="418" t="str">
        <f t="shared" si="10"/>
        <v>ФИО</v>
      </c>
      <c r="P96" s="419"/>
      <c r="Q96" s="420"/>
      <c r="R96" s="99"/>
      <c r="S96" s="99"/>
      <c r="T96" s="99"/>
      <c r="U96" s="99"/>
      <c r="V96" s="99"/>
    </row>
    <row r="97" spans="1:22" ht="14.45" customHeight="1" thickBot="1">
      <c r="A97" s="393">
        <v>4</v>
      </c>
      <c r="B97" s="399">
        <f>E25</f>
        <v>4</v>
      </c>
      <c r="C97" s="212">
        <f>E39</f>
        <v>0</v>
      </c>
      <c r="D97" s="212">
        <f t="shared" si="11"/>
        <v>0</v>
      </c>
      <c r="E97" s="395">
        <v>1.25</v>
      </c>
      <c r="F97" s="299">
        <f>EXP((D97-$C$77)/$C$76)*E97/1000</f>
        <v>2.5713748927699607</v>
      </c>
      <c r="G97" s="396">
        <f>IF(ISNUMBER(F97),ROUND((F97+F98)/2,6),"-")</f>
        <v>2.5713750000000002</v>
      </c>
      <c r="H97" s="397" t="str">
        <f>IF(G83="-","-",IF(G97&gt;=I97,"&gt;","&lt;"))</f>
        <v>&gt;</v>
      </c>
      <c r="I97" s="410">
        <f>VLOOKUP(E97,$D$65:$E$71,2,FALSE)/1000</f>
        <v>2.9999999999999997E-5</v>
      </c>
      <c r="J97" s="390" t="str">
        <f>IF(G97&lt;0.0003,"соответствует","не соответствует")</f>
        <v>не соответствует</v>
      </c>
      <c r="K97" s="391" t="e">
        <f>STDEV(C97:C98)/AVERAGE(C97:C98)</f>
        <v>#DIV/0!</v>
      </c>
      <c r="L97" s="99"/>
      <c r="M97" s="429" t="str">
        <f t="shared" si="9"/>
        <v>Контроль качества провел:</v>
      </c>
      <c r="N97" s="430"/>
      <c r="O97" s="424" t="str">
        <f t="shared" si="10"/>
        <v>ФИО</v>
      </c>
      <c r="P97" s="425"/>
      <c r="Q97" s="426"/>
      <c r="R97" s="99"/>
      <c r="S97" s="99"/>
      <c r="T97" s="99"/>
      <c r="U97" s="99"/>
      <c r="V97" s="99"/>
    </row>
    <row r="98" spans="1:22" ht="14.45" customHeight="1">
      <c r="A98" s="394"/>
      <c r="B98" s="399"/>
      <c r="C98" s="212">
        <f>F39</f>
        <v>0</v>
      </c>
      <c r="D98" s="212">
        <f t="shared" si="11"/>
        <v>0</v>
      </c>
      <c r="E98" s="395"/>
      <c r="F98" s="299">
        <f>EXP((D98-$C$77)/$C$76)*E97/1000</f>
        <v>2.5713748927699607</v>
      </c>
      <c r="G98" s="396"/>
      <c r="H98" s="397"/>
      <c r="I98" s="410"/>
      <c r="J98" s="390"/>
      <c r="K98" s="392"/>
      <c r="L98" s="99"/>
      <c r="O98" s="101"/>
      <c r="R98" s="99"/>
      <c r="S98" s="99"/>
      <c r="T98" s="99"/>
      <c r="U98" s="99"/>
      <c r="V98" s="99"/>
    </row>
    <row r="99" spans="1:22" ht="14.45" customHeight="1">
      <c r="A99" s="393">
        <v>5</v>
      </c>
      <c r="B99" s="399">
        <f>E26</f>
        <v>5</v>
      </c>
      <c r="C99" s="212">
        <f>E40</f>
        <v>0</v>
      </c>
      <c r="D99" s="212">
        <f t="shared" si="11"/>
        <v>0</v>
      </c>
      <c r="E99" s="395">
        <v>1.25</v>
      </c>
      <c r="F99" s="299">
        <f>EXP((D99-$C$77)/$C$76)*E99/1000</f>
        <v>2.5713748927699607</v>
      </c>
      <c r="G99" s="396">
        <f>IF(ISNUMBER(F99),ROUND((F99+F100)/2,6),"-")</f>
        <v>2.5713750000000002</v>
      </c>
      <c r="H99" s="397" t="str">
        <f>IF(G83="-","-",IF(G99&gt;=I99,"&gt;","&lt;"))</f>
        <v>&gt;</v>
      </c>
      <c r="I99" s="410">
        <f>VLOOKUP(E99,$D$65:$E$71,2,FALSE)/1000</f>
        <v>2.9999999999999997E-5</v>
      </c>
      <c r="J99" s="390" t="str">
        <f>IF(G99&lt;0.0003,"соответствует","не соответствует")</f>
        <v>не соответствует</v>
      </c>
      <c r="K99" s="391" t="e">
        <f>STDEV(C99:C100)/AVERAGE(C99:C100)</f>
        <v>#DIV/0!</v>
      </c>
      <c r="L99" s="99"/>
      <c r="M99" s="457" t="str">
        <f>H10</f>
        <v>ДРУГИЕ СВЕДЕНИЯ</v>
      </c>
      <c r="N99" s="457"/>
      <c r="O99" s="457"/>
      <c r="P99" s="457"/>
      <c r="Q99" s="457"/>
      <c r="R99" s="99"/>
      <c r="S99" s="99"/>
      <c r="T99" s="99"/>
      <c r="U99" s="99"/>
      <c r="V99" s="99"/>
    </row>
    <row r="100" spans="1:22" ht="14.45" customHeight="1">
      <c r="A100" s="394"/>
      <c r="B100" s="399"/>
      <c r="C100" s="212">
        <f>F40</f>
        <v>0</v>
      </c>
      <c r="D100" s="212">
        <f t="shared" si="11"/>
        <v>0</v>
      </c>
      <c r="E100" s="395"/>
      <c r="F100" s="299">
        <f>EXP((D100-$C$77)/$C$76)*E99/1000</f>
        <v>2.5713748927699607</v>
      </c>
      <c r="G100" s="396"/>
      <c r="H100" s="397"/>
      <c r="I100" s="410"/>
      <c r="J100" s="390"/>
      <c r="K100" s="392"/>
      <c r="L100" s="99"/>
      <c r="M100" s="448" t="str">
        <f>H12</f>
        <v/>
      </c>
      <c r="N100" s="449"/>
      <c r="O100" s="449"/>
      <c r="P100" s="449"/>
      <c r="Q100" s="450"/>
      <c r="R100" s="99"/>
      <c r="S100" s="99"/>
      <c r="T100" s="99"/>
      <c r="U100" s="99"/>
      <c r="V100" s="99"/>
    </row>
    <row r="101" spans="1:22" ht="14.45" customHeight="1">
      <c r="A101" s="393">
        <v>6</v>
      </c>
      <c r="B101" s="399">
        <f>E27</f>
        <v>6</v>
      </c>
      <c r="C101" s="212">
        <f>E41</f>
        <v>0</v>
      </c>
      <c r="D101" s="212">
        <f t="shared" si="11"/>
        <v>0</v>
      </c>
      <c r="E101" s="395">
        <v>1.25</v>
      </c>
      <c r="F101" s="299">
        <f>EXP((D101-$C$77)/$C$76)*E101/1000</f>
        <v>2.5713748927699607</v>
      </c>
      <c r="G101" s="396">
        <f>IF(ISNUMBER(F101),ROUND((F101+F102)/2,6),"-")</f>
        <v>2.5713750000000002</v>
      </c>
      <c r="H101" s="397" t="str">
        <f>IF(G83="-","-",IF(G101&gt;=I101,"&gt;","&lt;"))</f>
        <v>&gt;</v>
      </c>
      <c r="I101" s="410">
        <f>VLOOKUP(E101,$D$65:$E$71,2,FALSE)/1000</f>
        <v>2.9999999999999997E-5</v>
      </c>
      <c r="J101" s="390" t="str">
        <f>IF(G101&lt;0.0003,"соответствует","не соответствует")</f>
        <v>не соответствует</v>
      </c>
      <c r="K101" s="391" t="e">
        <f>STDEV(C101:C102)/AVERAGE(C101:C102)</f>
        <v>#DIV/0!</v>
      </c>
      <c r="L101" s="99"/>
      <c r="M101" s="451"/>
      <c r="N101" s="452"/>
      <c r="O101" s="452"/>
      <c r="P101" s="452"/>
      <c r="Q101" s="453"/>
      <c r="R101" s="99"/>
      <c r="S101" s="99"/>
      <c r="T101" s="99"/>
      <c r="U101" s="99"/>
      <c r="V101" s="99"/>
    </row>
    <row r="102" spans="1:22" ht="14.45" customHeight="1">
      <c r="A102" s="394"/>
      <c r="B102" s="399"/>
      <c r="C102" s="212">
        <f>F41</f>
        <v>0</v>
      </c>
      <c r="D102" s="212">
        <f t="shared" si="11"/>
        <v>0</v>
      </c>
      <c r="E102" s="395"/>
      <c r="F102" s="299">
        <f>EXP((D102-$C$77)/$C$76)*E101/1000</f>
        <v>2.5713748927699607</v>
      </c>
      <c r="G102" s="396"/>
      <c r="H102" s="397"/>
      <c r="I102" s="410"/>
      <c r="J102" s="390"/>
      <c r="K102" s="392"/>
      <c r="L102" s="99"/>
      <c r="M102" s="451"/>
      <c r="N102" s="452"/>
      <c r="O102" s="452"/>
      <c r="P102" s="452"/>
      <c r="Q102" s="453"/>
      <c r="R102" s="99"/>
      <c r="S102" s="99"/>
      <c r="T102" s="99"/>
      <c r="U102" s="99"/>
      <c r="V102" s="99"/>
    </row>
    <row r="103" spans="1:22" ht="14.45" customHeight="1">
      <c r="A103" s="393">
        <v>7</v>
      </c>
      <c r="B103" s="399">
        <f>E28</f>
        <v>7</v>
      </c>
      <c r="C103" s="212">
        <f>E42</f>
        <v>0</v>
      </c>
      <c r="D103" s="212">
        <f t="shared" si="11"/>
        <v>0</v>
      </c>
      <c r="E103" s="395">
        <v>1.25</v>
      </c>
      <c r="F103" s="299">
        <f>EXP((D103-$C$77)/$C$76)*E103/1000</f>
        <v>2.5713748927699607</v>
      </c>
      <c r="G103" s="396">
        <f>IF(ISNUMBER(F103),ROUND((F103+F104)/2,6),"-")</f>
        <v>2.5713750000000002</v>
      </c>
      <c r="H103" s="397" t="str">
        <f>IF(G83="-","-",IF(G103&gt;=I103,"&gt;","&lt;"))</f>
        <v>&gt;</v>
      </c>
      <c r="I103" s="410">
        <f>VLOOKUP(E103,$D$65:$E$71,2,FALSE)/1000</f>
        <v>2.9999999999999997E-5</v>
      </c>
      <c r="J103" s="390" t="str">
        <f>IF(G103&lt;0.0003,"соответствует","не соответствует")</f>
        <v>не соответствует</v>
      </c>
      <c r="K103" s="391" t="e">
        <f>STDEV(C103:C104)/AVERAGE(C103:C104)</f>
        <v>#DIV/0!</v>
      </c>
      <c r="L103" s="99"/>
      <c r="M103" s="451"/>
      <c r="N103" s="452"/>
      <c r="O103" s="452"/>
      <c r="P103" s="452"/>
      <c r="Q103" s="453"/>
      <c r="R103" s="99"/>
      <c r="S103" s="99"/>
      <c r="T103" s="99"/>
      <c r="U103" s="99"/>
      <c r="V103" s="99"/>
    </row>
    <row r="104" spans="1:22" ht="14.45" customHeight="1">
      <c r="A104" s="394"/>
      <c r="B104" s="399"/>
      <c r="C104" s="212">
        <f>F42</f>
        <v>0</v>
      </c>
      <c r="D104" s="212">
        <f t="shared" si="11"/>
        <v>0</v>
      </c>
      <c r="E104" s="395"/>
      <c r="F104" s="299">
        <f>EXP((D104-$C$77)/$C$76)*E103/1000</f>
        <v>2.5713748927699607</v>
      </c>
      <c r="G104" s="396"/>
      <c r="H104" s="397"/>
      <c r="I104" s="410"/>
      <c r="J104" s="390"/>
      <c r="K104" s="392"/>
      <c r="L104" s="99"/>
      <c r="M104" s="451"/>
      <c r="N104" s="452"/>
      <c r="O104" s="452"/>
      <c r="P104" s="452"/>
      <c r="Q104" s="453"/>
      <c r="R104" s="99"/>
      <c r="S104" s="99"/>
      <c r="T104" s="99"/>
      <c r="U104" s="99"/>
      <c r="V104" s="99"/>
    </row>
    <row r="105" spans="1:22" ht="14.45" customHeight="1">
      <c r="A105" s="393">
        <v>8</v>
      </c>
      <c r="B105" s="399">
        <f>E29</f>
        <v>8</v>
      </c>
      <c r="C105" s="212">
        <f>E43</f>
        <v>0</v>
      </c>
      <c r="D105" s="212">
        <f t="shared" si="11"/>
        <v>0</v>
      </c>
      <c r="E105" s="395">
        <v>1.25</v>
      </c>
      <c r="F105" s="299">
        <f>EXP((D105-$C$77)/$C$76)*E105/1000</f>
        <v>2.5713748927699607</v>
      </c>
      <c r="G105" s="396">
        <f>IF(ISNUMBER(F105),ROUND((F105+F106)/2,6),"-")</f>
        <v>2.5713750000000002</v>
      </c>
      <c r="H105" s="397" t="str">
        <f>IF(G83="-","-",IF(G105&gt;=I105,"&gt;","&lt;"))</f>
        <v>&gt;</v>
      </c>
      <c r="I105" s="410">
        <f>VLOOKUP(E105,$D$65:$E$71,2,FALSE)/1000</f>
        <v>2.9999999999999997E-5</v>
      </c>
      <c r="J105" s="390" t="str">
        <f>IF(G105&lt;0.0003,"соответствует","не соответствует")</f>
        <v>не соответствует</v>
      </c>
      <c r="K105" s="391" t="e">
        <f>STDEV(C105:C106)/AVERAGE(C105:C106)</f>
        <v>#DIV/0!</v>
      </c>
      <c r="L105" s="99"/>
      <c r="M105" s="454"/>
      <c r="N105" s="455"/>
      <c r="O105" s="455"/>
      <c r="P105" s="455"/>
      <c r="Q105" s="456"/>
      <c r="R105" s="99"/>
      <c r="S105" s="99"/>
      <c r="T105" s="99"/>
      <c r="U105" s="99"/>
      <c r="V105" s="99"/>
    </row>
    <row r="106" spans="1:22" ht="14.45" customHeight="1">
      <c r="A106" s="394"/>
      <c r="B106" s="399"/>
      <c r="C106" s="212">
        <f>F43</f>
        <v>0</v>
      </c>
      <c r="D106" s="212">
        <f t="shared" si="11"/>
        <v>0</v>
      </c>
      <c r="E106" s="395"/>
      <c r="F106" s="299">
        <f>EXP((D106-$C$77)/$C$76)*E105/1000</f>
        <v>2.5713748927699607</v>
      </c>
      <c r="G106" s="396"/>
      <c r="H106" s="397"/>
      <c r="I106" s="410"/>
      <c r="J106" s="390"/>
      <c r="K106" s="392"/>
      <c r="L106" s="99"/>
      <c r="M106" s="99"/>
      <c r="N106" s="99"/>
      <c r="O106" s="99"/>
      <c r="P106" s="99"/>
      <c r="Q106" s="99"/>
      <c r="R106" s="99"/>
      <c r="S106" s="99"/>
      <c r="T106" s="99"/>
      <c r="U106" s="99"/>
      <c r="V106" s="99"/>
    </row>
    <row r="107" spans="1:22" ht="14.45" customHeight="1">
      <c r="A107" s="393">
        <v>9</v>
      </c>
      <c r="B107" s="399">
        <f>E30</f>
        <v>9</v>
      </c>
      <c r="C107" s="212">
        <f>E44</f>
        <v>0</v>
      </c>
      <c r="D107" s="212">
        <f t="shared" si="11"/>
        <v>0</v>
      </c>
      <c r="E107" s="395">
        <v>1.25</v>
      </c>
      <c r="F107" s="299">
        <f>EXP((D107-$C$77)/$C$76)*E107/1000</f>
        <v>2.5713748927699607</v>
      </c>
      <c r="G107" s="396">
        <f>IF(ISNUMBER(F107),ROUND((F107+F108)/2,6),"-")</f>
        <v>2.5713750000000002</v>
      </c>
      <c r="H107" s="397" t="str">
        <f>IF(G83="-","-",IF(G107&gt;=I107,"&gt;","&lt;"))</f>
        <v>&gt;</v>
      </c>
      <c r="I107" s="410">
        <f>VLOOKUP(E107,$D$65:$E$71,2,FALSE)/1000</f>
        <v>2.9999999999999997E-5</v>
      </c>
      <c r="J107" s="390" t="str">
        <f>IF(G107&lt;0.0003,"соответствует","не соответствует")</f>
        <v>не соответствует</v>
      </c>
      <c r="K107" s="391" t="e">
        <f>STDEV(C107:C108)/AVERAGE(C107:C108)</f>
        <v>#DIV/0!</v>
      </c>
      <c r="L107" s="99"/>
      <c r="M107" s="99"/>
      <c r="N107" s="99"/>
      <c r="O107" s="99"/>
      <c r="P107" s="99"/>
      <c r="Q107" s="99"/>
      <c r="R107" s="99"/>
      <c r="S107" s="99"/>
      <c r="T107" s="99"/>
      <c r="U107" s="99"/>
      <c r="V107" s="99"/>
    </row>
    <row r="108" spans="1:22" ht="14.45" customHeight="1">
      <c r="A108" s="394"/>
      <c r="B108" s="399"/>
      <c r="C108" s="212">
        <f>F44</f>
        <v>0</v>
      </c>
      <c r="D108" s="212">
        <f t="shared" si="11"/>
        <v>0</v>
      </c>
      <c r="E108" s="395"/>
      <c r="F108" s="299">
        <f>EXP((D108-$C$77)/$C$76)*E107/1000</f>
        <v>2.5713748927699607</v>
      </c>
      <c r="G108" s="396"/>
      <c r="H108" s="397"/>
      <c r="I108" s="410"/>
      <c r="J108" s="390"/>
      <c r="K108" s="392"/>
      <c r="L108" s="99"/>
      <c r="M108" s="99"/>
      <c r="N108" s="99"/>
      <c r="O108" s="99"/>
      <c r="P108" s="99"/>
      <c r="Q108" s="99"/>
      <c r="R108" s="99"/>
      <c r="S108" s="99"/>
      <c r="T108" s="99"/>
      <c r="U108" s="99"/>
      <c r="V108" s="99"/>
    </row>
    <row r="109" spans="1:22" ht="14.45" customHeight="1">
      <c r="A109" s="393">
        <v>10</v>
      </c>
      <c r="B109" s="399">
        <f>E31</f>
        <v>10</v>
      </c>
      <c r="C109" s="212">
        <f>E45</f>
        <v>0</v>
      </c>
      <c r="D109" s="212">
        <f t="shared" si="11"/>
        <v>0</v>
      </c>
      <c r="E109" s="395">
        <v>1.25</v>
      </c>
      <c r="F109" s="299">
        <f>EXP((D109-$C$77)/$C$76)*E109/1000</f>
        <v>2.5713748927699607</v>
      </c>
      <c r="G109" s="396">
        <f>IF(ISNUMBER(F109),ROUND((F109+F110)/2,6),"-")</f>
        <v>2.5713750000000002</v>
      </c>
      <c r="H109" s="397" t="str">
        <f>IF(G83="-","-",IF(G109&gt;=I109,"&gt;","&lt;"))</f>
        <v>&gt;</v>
      </c>
      <c r="I109" s="410">
        <f>VLOOKUP(E109,$D$65:$E$71,2,FALSE)/1000</f>
        <v>2.9999999999999997E-5</v>
      </c>
      <c r="J109" s="390" t="str">
        <f>IF(G109&lt;0.0003,"соответствует","не соответствует")</f>
        <v>не соответствует</v>
      </c>
      <c r="K109" s="391" t="e">
        <f>STDEV(C109:C110)/AVERAGE(C109:C110)</f>
        <v>#DIV/0!</v>
      </c>
      <c r="L109" s="99"/>
      <c r="M109" s="99"/>
      <c r="N109" s="99"/>
      <c r="O109" s="99"/>
      <c r="P109" s="99"/>
      <c r="Q109" s="99"/>
      <c r="R109" s="99"/>
      <c r="S109" s="99"/>
      <c r="T109" s="99"/>
      <c r="U109" s="99"/>
      <c r="V109" s="99"/>
    </row>
    <row r="110" spans="1:22" ht="14.45" customHeight="1">
      <c r="A110" s="394"/>
      <c r="B110" s="399"/>
      <c r="C110" s="212">
        <f>F45</f>
        <v>0</v>
      </c>
      <c r="D110" s="212">
        <f t="shared" si="11"/>
        <v>0</v>
      </c>
      <c r="E110" s="395"/>
      <c r="F110" s="299">
        <f>EXP((D110-$C$77)/$C$76)*E109/1000</f>
        <v>2.5713748927699607</v>
      </c>
      <c r="G110" s="396"/>
      <c r="H110" s="397"/>
      <c r="I110" s="410"/>
      <c r="J110" s="390"/>
      <c r="K110" s="392"/>
      <c r="L110" s="99"/>
      <c r="M110" s="99"/>
      <c r="N110" s="99"/>
      <c r="O110" s="99"/>
      <c r="P110" s="99"/>
      <c r="Q110" s="99"/>
      <c r="R110" s="99"/>
      <c r="S110" s="99"/>
      <c r="T110" s="99"/>
      <c r="U110" s="99"/>
      <c r="V110" s="99"/>
    </row>
    <row r="111" spans="1:22" ht="14.45" customHeight="1">
      <c r="A111" s="393">
        <v>11</v>
      </c>
      <c r="B111" s="399">
        <f>G24</f>
        <v>11</v>
      </c>
      <c r="C111" s="212">
        <f>G38</f>
        <v>0</v>
      </c>
      <c r="D111" s="212">
        <f t="shared" si="11"/>
        <v>0</v>
      </c>
      <c r="E111" s="395">
        <v>1.25</v>
      </c>
      <c r="F111" s="299">
        <f>EXP((D111-$C$77)/$C$76)*E111/1000</f>
        <v>2.5713748927699607</v>
      </c>
      <c r="G111" s="396">
        <f>IF(ISNUMBER(F111),ROUND((F111+F112)/2,6),"-")</f>
        <v>2.5713750000000002</v>
      </c>
      <c r="H111" s="397" t="str">
        <f>IF(G83="-","-",IF(G111&gt;=I111,"&gt;","&lt;"))</f>
        <v>&gt;</v>
      </c>
      <c r="I111" s="410">
        <f>VLOOKUP(E111,$D$65:$E$71,2,FALSE)/1000</f>
        <v>2.9999999999999997E-5</v>
      </c>
      <c r="J111" s="390" t="str">
        <f>IF(G111&lt;0.0003,"соответствует","не соответствует")</f>
        <v>не соответствует</v>
      </c>
      <c r="K111" s="391" t="e">
        <f>STDEV(C111:C112)/AVERAGE(C111:C112)</f>
        <v>#DIV/0!</v>
      </c>
      <c r="L111" s="99"/>
      <c r="M111" s="99"/>
      <c r="N111" s="99"/>
      <c r="O111" s="99"/>
      <c r="P111" s="99"/>
      <c r="Q111" s="99"/>
      <c r="R111" s="99"/>
      <c r="S111" s="99"/>
      <c r="T111" s="99"/>
      <c r="U111" s="99"/>
      <c r="V111" s="99"/>
    </row>
    <row r="112" spans="1:22" ht="14.45" customHeight="1">
      <c r="A112" s="394"/>
      <c r="B112" s="399"/>
      <c r="C112" s="212">
        <f>H38</f>
        <v>0</v>
      </c>
      <c r="D112" s="212">
        <f t="shared" si="11"/>
        <v>0</v>
      </c>
      <c r="E112" s="395"/>
      <c r="F112" s="299">
        <f>EXP((D112-$C$77)/$C$76)*E111/1000</f>
        <v>2.5713748927699607</v>
      </c>
      <c r="G112" s="396"/>
      <c r="H112" s="397"/>
      <c r="I112" s="410"/>
      <c r="J112" s="390"/>
      <c r="K112" s="392"/>
      <c r="L112" s="99"/>
      <c r="M112" s="99"/>
      <c r="N112" s="99"/>
      <c r="O112" s="99"/>
      <c r="P112" s="99"/>
      <c r="Q112" s="99"/>
      <c r="R112" s="99"/>
      <c r="S112" s="99"/>
      <c r="T112" s="99"/>
      <c r="U112" s="99"/>
      <c r="V112" s="99"/>
    </row>
    <row r="113" spans="1:22" ht="14.45" customHeight="1">
      <c r="A113" s="393">
        <v>12</v>
      </c>
      <c r="B113" s="399">
        <f>G25</f>
        <v>12</v>
      </c>
      <c r="C113" s="212">
        <f>G39</f>
        <v>0</v>
      </c>
      <c r="D113" s="212">
        <f t="shared" si="11"/>
        <v>0</v>
      </c>
      <c r="E113" s="395">
        <v>1.25</v>
      </c>
      <c r="F113" s="299">
        <f>EXP((D113-$C$77)/$C$76)*E113/1000</f>
        <v>2.5713748927699607</v>
      </c>
      <c r="G113" s="396">
        <f>IF(ISNUMBER(F113),ROUND((F113+F114)/2,6),"-")</f>
        <v>2.5713750000000002</v>
      </c>
      <c r="H113" s="397" t="str">
        <f>IF(G83="-","-",IF(G113&gt;=I113,"&gt;","&lt;"))</f>
        <v>&gt;</v>
      </c>
      <c r="I113" s="410">
        <f>VLOOKUP(E113,$D$65:$E$71,2,FALSE)/1000</f>
        <v>2.9999999999999997E-5</v>
      </c>
      <c r="J113" s="390" t="str">
        <f>IF(G113&lt;0.0003,"соответствует","не соответствует")</f>
        <v>не соответствует</v>
      </c>
      <c r="K113" s="391" t="e">
        <f>STDEV(C113:C114)/AVERAGE(C113:C114)</f>
        <v>#DIV/0!</v>
      </c>
      <c r="L113" s="99"/>
      <c r="M113" s="99"/>
      <c r="N113" s="99"/>
      <c r="O113" s="99"/>
      <c r="P113" s="99"/>
      <c r="Q113" s="99"/>
      <c r="R113" s="99"/>
      <c r="S113" s="99"/>
      <c r="T113" s="99"/>
      <c r="U113" s="99"/>
      <c r="V113" s="99"/>
    </row>
    <row r="114" spans="1:22" ht="14.45" customHeight="1">
      <c r="A114" s="394"/>
      <c r="B114" s="399"/>
      <c r="C114" s="212">
        <f>H39</f>
        <v>0</v>
      </c>
      <c r="D114" s="212">
        <f t="shared" si="11"/>
        <v>0</v>
      </c>
      <c r="E114" s="395"/>
      <c r="F114" s="299">
        <f>EXP((D114-$C$77)/$C$76)*E113/1000</f>
        <v>2.5713748927699607</v>
      </c>
      <c r="G114" s="396"/>
      <c r="H114" s="397"/>
      <c r="I114" s="410"/>
      <c r="J114" s="390"/>
      <c r="K114" s="392"/>
      <c r="L114" s="99"/>
      <c r="M114" s="99"/>
      <c r="N114" s="99"/>
      <c r="O114" s="99"/>
      <c r="P114" s="99"/>
      <c r="Q114" s="99"/>
      <c r="R114" s="99"/>
      <c r="S114" s="99"/>
      <c r="T114" s="99"/>
      <c r="U114" s="99"/>
      <c r="V114" s="99"/>
    </row>
    <row r="115" spans="1:22" ht="14.45" customHeight="1">
      <c r="A115" s="393">
        <v>13</v>
      </c>
      <c r="B115" s="399">
        <f>G26</f>
        <v>13</v>
      </c>
      <c r="C115" s="212">
        <f>G40</f>
        <v>0</v>
      </c>
      <c r="D115" s="212">
        <f t="shared" si="11"/>
        <v>0</v>
      </c>
      <c r="E115" s="395">
        <v>1.25</v>
      </c>
      <c r="F115" s="299">
        <f>EXP((D115-$C$77)/$C$76)*E115/1000</f>
        <v>2.5713748927699607</v>
      </c>
      <c r="G115" s="396">
        <f>IF(ISNUMBER(F115),ROUND((F115+F116)/2,6),"-")</f>
        <v>2.5713750000000002</v>
      </c>
      <c r="H115" s="397" t="str">
        <f>IF(G83="-","-",IF(G115&gt;=I115,"&gt;","&lt;"))</f>
        <v>&gt;</v>
      </c>
      <c r="I115" s="410">
        <f>VLOOKUP(E115,$D$65:$E$71,2,FALSE)/1000</f>
        <v>2.9999999999999997E-5</v>
      </c>
      <c r="J115" s="390" t="str">
        <f>IF(G115&lt;0.0003,"соответствует","не соответствует")</f>
        <v>не соответствует</v>
      </c>
      <c r="K115" s="391" t="e">
        <f>STDEV(C115:C116)/AVERAGE(C115:C116)</f>
        <v>#DIV/0!</v>
      </c>
      <c r="L115" s="99"/>
      <c r="M115" s="99"/>
      <c r="N115" s="99"/>
      <c r="O115" s="99"/>
      <c r="P115" s="99"/>
      <c r="Q115" s="99"/>
      <c r="R115" s="99"/>
      <c r="S115" s="99"/>
      <c r="T115" s="99"/>
      <c r="U115" s="99"/>
      <c r="V115" s="99"/>
    </row>
    <row r="116" spans="1:22" ht="14.45" customHeight="1">
      <c r="A116" s="394"/>
      <c r="B116" s="399"/>
      <c r="C116" s="212">
        <f>H40</f>
        <v>0</v>
      </c>
      <c r="D116" s="212">
        <f t="shared" si="11"/>
        <v>0</v>
      </c>
      <c r="E116" s="395"/>
      <c r="F116" s="299">
        <f>EXP((D116-$C$77)/$C$76)*E115/1000</f>
        <v>2.5713748927699607</v>
      </c>
      <c r="G116" s="396"/>
      <c r="H116" s="397"/>
      <c r="I116" s="410"/>
      <c r="J116" s="390"/>
      <c r="K116" s="392"/>
      <c r="L116" s="99"/>
      <c r="M116" s="99"/>
      <c r="N116" s="99"/>
      <c r="O116" s="99"/>
      <c r="P116" s="99"/>
      <c r="Q116" s="99"/>
      <c r="R116" s="99"/>
      <c r="S116" s="99"/>
      <c r="T116" s="99"/>
      <c r="U116" s="99"/>
      <c r="V116" s="99"/>
    </row>
    <row r="117" spans="1:22" ht="14.45" customHeight="1">
      <c r="A117" s="393">
        <v>14</v>
      </c>
      <c r="B117" s="399">
        <f>G27</f>
        <v>14</v>
      </c>
      <c r="C117" s="212">
        <f>G41</f>
        <v>0</v>
      </c>
      <c r="D117" s="212">
        <f t="shared" si="11"/>
        <v>0</v>
      </c>
      <c r="E117" s="395">
        <v>1.25</v>
      </c>
      <c r="F117" s="299">
        <f>EXP((D117-$C$77)/$C$76)*E117/1000</f>
        <v>2.5713748927699607</v>
      </c>
      <c r="G117" s="396">
        <f>IF(ISNUMBER(F117),ROUND((F117+F118)/2,6),"-")</f>
        <v>2.5713750000000002</v>
      </c>
      <c r="H117" s="397" t="str">
        <f>IF(G83="-","-",IF(G117&gt;=I117,"&gt;","&lt;"))</f>
        <v>&gt;</v>
      </c>
      <c r="I117" s="410">
        <f>VLOOKUP(E117,$D$65:$E$71,2,FALSE)/1000</f>
        <v>2.9999999999999997E-5</v>
      </c>
      <c r="J117" s="390" t="str">
        <f>IF(G117&lt;0.0003,"соответствует","не соответствует")</f>
        <v>не соответствует</v>
      </c>
      <c r="K117" s="391" t="e">
        <f>STDEV(C117:C118)/AVERAGE(C117:C118)</f>
        <v>#DIV/0!</v>
      </c>
      <c r="L117" s="99"/>
      <c r="M117" s="99"/>
      <c r="N117" s="99"/>
      <c r="O117" s="99"/>
      <c r="P117" s="99"/>
      <c r="Q117" s="99"/>
      <c r="R117" s="99"/>
      <c r="S117" s="99"/>
      <c r="T117" s="99"/>
      <c r="U117" s="99"/>
      <c r="V117" s="99"/>
    </row>
    <row r="118" spans="1:22" ht="14.45" customHeight="1">
      <c r="A118" s="394"/>
      <c r="B118" s="399"/>
      <c r="C118" s="212">
        <f>H41</f>
        <v>0</v>
      </c>
      <c r="D118" s="212">
        <f t="shared" si="11"/>
        <v>0</v>
      </c>
      <c r="E118" s="395"/>
      <c r="F118" s="299">
        <f>EXP((D118-$C$77)/$C$76)*E117/1000</f>
        <v>2.5713748927699607</v>
      </c>
      <c r="G118" s="396"/>
      <c r="H118" s="397"/>
      <c r="I118" s="410"/>
      <c r="J118" s="390"/>
      <c r="K118" s="392"/>
      <c r="L118" s="99"/>
      <c r="M118" s="99"/>
      <c r="N118" s="99"/>
      <c r="O118" s="99"/>
      <c r="P118" s="99"/>
      <c r="Q118" s="99"/>
      <c r="R118" s="99"/>
      <c r="S118" s="99"/>
      <c r="T118" s="99"/>
      <c r="U118" s="99"/>
      <c r="V118" s="99"/>
    </row>
    <row r="119" spans="1:22" ht="14.45" customHeight="1">
      <c r="A119" s="393">
        <v>15</v>
      </c>
      <c r="B119" s="399">
        <f>G28</f>
        <v>15</v>
      </c>
      <c r="C119" s="212">
        <f>G42</f>
        <v>0</v>
      </c>
      <c r="D119" s="212">
        <f t="shared" si="11"/>
        <v>0</v>
      </c>
      <c r="E119" s="395">
        <v>1.25</v>
      </c>
      <c r="F119" s="299">
        <f>EXP((D119-$C$77)/$C$76)*E119/1000</f>
        <v>2.5713748927699607</v>
      </c>
      <c r="G119" s="396">
        <f>IF(ISNUMBER(F119),ROUND((F119+F120)/2,6),"-")</f>
        <v>2.5713750000000002</v>
      </c>
      <c r="H119" s="397" t="str">
        <f>IF(G83="-","-",IF(G119&gt;=I119,"&gt;","&lt;"))</f>
        <v>&gt;</v>
      </c>
      <c r="I119" s="410">
        <f>VLOOKUP(E119,$D$65:$E$71,2,FALSE)/1000</f>
        <v>2.9999999999999997E-5</v>
      </c>
      <c r="J119" s="390" t="str">
        <f>IF(G119&lt;0.0003,"соответствует","не соответствует")</f>
        <v>не соответствует</v>
      </c>
      <c r="K119" s="391" t="e">
        <f>STDEV(C119:C120)/AVERAGE(C119:C120)</f>
        <v>#DIV/0!</v>
      </c>
      <c r="L119" s="99"/>
      <c r="M119" s="99"/>
      <c r="N119" s="99"/>
      <c r="O119" s="99"/>
      <c r="P119" s="99"/>
      <c r="Q119" s="99"/>
      <c r="R119" s="99"/>
      <c r="S119" s="99"/>
      <c r="T119" s="99"/>
      <c r="U119" s="99"/>
      <c r="V119" s="99"/>
    </row>
    <row r="120" spans="1:22" ht="14.45" customHeight="1">
      <c r="A120" s="394"/>
      <c r="B120" s="399"/>
      <c r="C120" s="212">
        <f>H42</f>
        <v>0</v>
      </c>
      <c r="D120" s="212">
        <f t="shared" si="11"/>
        <v>0</v>
      </c>
      <c r="E120" s="395"/>
      <c r="F120" s="299">
        <f>EXP((D120-$C$77)/$C$76)*E119/1000</f>
        <v>2.5713748927699607</v>
      </c>
      <c r="G120" s="396"/>
      <c r="H120" s="398"/>
      <c r="I120" s="410"/>
      <c r="J120" s="390"/>
      <c r="K120" s="392"/>
      <c r="L120" s="99"/>
      <c r="M120" s="99"/>
      <c r="N120" s="99"/>
      <c r="O120" s="99"/>
      <c r="P120" s="99"/>
      <c r="Q120" s="99"/>
      <c r="R120" s="99"/>
      <c r="S120" s="99"/>
      <c r="T120" s="99"/>
      <c r="U120" s="99"/>
      <c r="V120" s="99"/>
    </row>
    <row r="121" spans="1:22" ht="14.45" customHeight="1">
      <c r="A121" s="393">
        <v>16</v>
      </c>
      <c r="B121" s="399">
        <f>G29</f>
        <v>16</v>
      </c>
      <c r="C121" s="212">
        <f>G43</f>
        <v>0</v>
      </c>
      <c r="D121" s="212">
        <f t="shared" si="11"/>
        <v>0</v>
      </c>
      <c r="E121" s="395">
        <v>1.25</v>
      </c>
      <c r="F121" s="299">
        <f>EXP((D121-$C$77)/$C$76)*E121/1000</f>
        <v>2.5713748927699607</v>
      </c>
      <c r="G121" s="396">
        <f>IF(ISNUMBER(F121),ROUND((F121+F122)/2,6),"-")</f>
        <v>2.5713750000000002</v>
      </c>
      <c r="H121" s="397" t="str">
        <f>IF(G83="-","-",IF(G121&gt;=I121,"&gt;","&lt;"))</f>
        <v>&gt;</v>
      </c>
      <c r="I121" s="410">
        <f>VLOOKUP(E121,$D$65:$E$71,2,FALSE)/1000</f>
        <v>2.9999999999999997E-5</v>
      </c>
      <c r="J121" s="390" t="str">
        <f>IF(G121&lt;0.0003,"соответствует","не соответствует")</f>
        <v>не соответствует</v>
      </c>
      <c r="K121" s="391" t="e">
        <f>STDEV(C121:C122)/AVERAGE(C121:C122)</f>
        <v>#DIV/0!</v>
      </c>
      <c r="L121" s="99"/>
      <c r="M121" s="99"/>
      <c r="N121" s="99"/>
      <c r="O121" s="99"/>
      <c r="P121" s="99"/>
      <c r="Q121" s="99"/>
      <c r="R121" s="99"/>
      <c r="S121" s="99"/>
      <c r="T121" s="99"/>
      <c r="U121" s="99"/>
      <c r="V121" s="99"/>
    </row>
    <row r="122" spans="1:22" ht="14.45" customHeight="1">
      <c r="A122" s="394"/>
      <c r="B122" s="399"/>
      <c r="C122" s="212">
        <f>H43</f>
        <v>0</v>
      </c>
      <c r="D122" s="212">
        <f t="shared" si="11"/>
        <v>0</v>
      </c>
      <c r="E122" s="395"/>
      <c r="F122" s="299">
        <f>EXP((D122-$C$77)/$C$76)*E121/1000</f>
        <v>2.5713748927699607</v>
      </c>
      <c r="G122" s="396"/>
      <c r="H122" s="397"/>
      <c r="I122" s="410"/>
      <c r="J122" s="390"/>
      <c r="K122" s="392"/>
      <c r="L122" s="99"/>
      <c r="M122" s="99"/>
      <c r="N122" s="99"/>
      <c r="O122" s="99"/>
      <c r="P122" s="99"/>
      <c r="Q122" s="99"/>
      <c r="R122" s="99"/>
      <c r="S122" s="99"/>
      <c r="T122" s="99"/>
      <c r="U122" s="99"/>
      <c r="V122" s="99"/>
    </row>
    <row r="123" spans="1:22" ht="14.45" customHeight="1">
      <c r="A123" s="393">
        <v>17</v>
      </c>
      <c r="B123" s="399">
        <f>G30</f>
        <v>17</v>
      </c>
      <c r="C123" s="212">
        <f>G44</f>
        <v>0</v>
      </c>
      <c r="D123" s="212">
        <f t="shared" si="11"/>
        <v>0</v>
      </c>
      <c r="E123" s="395">
        <v>1.25</v>
      </c>
      <c r="F123" s="299">
        <f>EXP((D123-$C$77)/$C$76)*E123/1000</f>
        <v>2.5713748927699607</v>
      </c>
      <c r="G123" s="396">
        <f>IF(ISNUMBER(F123),ROUND((F123+F124)/2,6),"-")</f>
        <v>2.5713750000000002</v>
      </c>
      <c r="H123" s="397" t="str">
        <f>IF(G83="-","-",IF(G123&gt;=I123,"&gt;","&lt;"))</f>
        <v>&gt;</v>
      </c>
      <c r="I123" s="410">
        <f>VLOOKUP(E123,$D$65:$E$71,2,FALSE)/1000</f>
        <v>2.9999999999999997E-5</v>
      </c>
      <c r="J123" s="390" t="str">
        <f>IF(G123&lt;0.0003,"соответствует","не соответствует")</f>
        <v>не соответствует</v>
      </c>
      <c r="K123" s="391" t="e">
        <f>STDEV(C123:C124)/AVERAGE(C123:C124)</f>
        <v>#DIV/0!</v>
      </c>
      <c r="L123" s="99"/>
      <c r="M123" s="99"/>
      <c r="N123" s="99"/>
      <c r="O123" s="99"/>
      <c r="P123" s="99"/>
      <c r="Q123" s="99"/>
      <c r="R123" s="99"/>
      <c r="S123" s="99"/>
      <c r="T123" s="99"/>
      <c r="U123" s="99"/>
      <c r="V123" s="99"/>
    </row>
    <row r="124" spans="1:22" ht="14.45" customHeight="1">
      <c r="A124" s="394"/>
      <c r="B124" s="399"/>
      <c r="C124" s="212">
        <f>H44</f>
        <v>0</v>
      </c>
      <c r="D124" s="212">
        <f t="shared" si="11"/>
        <v>0</v>
      </c>
      <c r="E124" s="395"/>
      <c r="F124" s="299">
        <f>EXP((D124-$C$77)/$C$76)*E123/1000</f>
        <v>2.5713748927699607</v>
      </c>
      <c r="G124" s="396"/>
      <c r="H124" s="397"/>
      <c r="I124" s="410"/>
      <c r="J124" s="390"/>
      <c r="K124" s="392"/>
      <c r="L124" s="99"/>
      <c r="M124" s="99"/>
      <c r="N124" s="99"/>
      <c r="O124" s="99"/>
      <c r="P124" s="99"/>
      <c r="Q124" s="99"/>
      <c r="R124" s="99"/>
      <c r="S124" s="99"/>
      <c r="T124" s="99"/>
      <c r="U124" s="99"/>
      <c r="V124" s="99"/>
    </row>
    <row r="125" spans="1:22" ht="14.45" customHeight="1">
      <c r="A125" s="393">
        <v>18</v>
      </c>
      <c r="B125" s="399">
        <f>G31</f>
        <v>18</v>
      </c>
      <c r="C125" s="212">
        <f>G45</f>
        <v>0</v>
      </c>
      <c r="D125" s="212">
        <f t="shared" si="11"/>
        <v>0</v>
      </c>
      <c r="E125" s="395">
        <v>1.25</v>
      </c>
      <c r="F125" s="299">
        <f>EXP((D125-$C$77)/$C$76)*E125/1000</f>
        <v>2.5713748927699607</v>
      </c>
      <c r="G125" s="396">
        <f>IF(ISNUMBER(F125),ROUND((F125+F126)/2,6),"-")</f>
        <v>2.5713750000000002</v>
      </c>
      <c r="H125" s="397" t="str">
        <f>IF(G83="-","-",IF(G125&gt;=I125,"&gt;","&lt;"))</f>
        <v>&gt;</v>
      </c>
      <c r="I125" s="410">
        <f>VLOOKUP(E125,$D$65:$E$71,2,FALSE)/1000</f>
        <v>2.9999999999999997E-5</v>
      </c>
      <c r="J125" s="390" t="str">
        <f>IF(G125&lt;0.0003,"соответствует","не соответствует")</f>
        <v>не соответствует</v>
      </c>
      <c r="K125" s="391" t="e">
        <f>STDEV(C125:C126)/AVERAGE(C125:C126)</f>
        <v>#DIV/0!</v>
      </c>
      <c r="L125" s="99"/>
      <c r="M125" s="99"/>
      <c r="N125" s="99"/>
      <c r="O125" s="99"/>
      <c r="P125" s="99"/>
      <c r="Q125" s="99"/>
      <c r="R125" s="99"/>
      <c r="S125" s="99"/>
      <c r="T125" s="99"/>
      <c r="U125" s="99"/>
      <c r="V125" s="99"/>
    </row>
    <row r="126" spans="1:22" ht="14.45" customHeight="1">
      <c r="A126" s="394"/>
      <c r="B126" s="399"/>
      <c r="C126" s="212">
        <f>H45</f>
        <v>0</v>
      </c>
      <c r="D126" s="212">
        <f t="shared" si="11"/>
        <v>0</v>
      </c>
      <c r="E126" s="395"/>
      <c r="F126" s="299">
        <f>EXP((D126-$C$77)/$C$76)*E125/1000</f>
        <v>2.5713748927699607</v>
      </c>
      <c r="G126" s="396"/>
      <c r="H126" s="397"/>
      <c r="I126" s="410"/>
      <c r="J126" s="390"/>
      <c r="K126" s="392"/>
      <c r="L126" s="99"/>
      <c r="M126" s="411" t="s">
        <v>347</v>
      </c>
      <c r="N126" s="412" t="s">
        <v>231</v>
      </c>
      <c r="O126" s="412" t="s">
        <v>342</v>
      </c>
      <c r="P126" s="412" t="s">
        <v>343</v>
      </c>
      <c r="Q126" s="412" t="s">
        <v>232</v>
      </c>
      <c r="R126" s="412" t="s">
        <v>233</v>
      </c>
      <c r="S126" s="411" t="s">
        <v>234</v>
      </c>
      <c r="U126" s="99"/>
      <c r="V126" s="99"/>
    </row>
    <row r="127" spans="1:22" ht="14.45" customHeight="1">
      <c r="A127" s="393">
        <v>19</v>
      </c>
      <c r="B127" s="399">
        <f>I24</f>
        <v>19</v>
      </c>
      <c r="C127" s="212">
        <f>I38</f>
        <v>0</v>
      </c>
      <c r="D127" s="212">
        <f t="shared" si="11"/>
        <v>0</v>
      </c>
      <c r="E127" s="395">
        <v>0.5</v>
      </c>
      <c r="F127" s="299">
        <f>EXP((D127-$C$77)/$C$76)*E127/1000</f>
        <v>1.0285499571079844</v>
      </c>
      <c r="G127" s="396">
        <f>IF(ISNUMBER(F127),ROUND((F127+F128)/2,6),"-")</f>
        <v>1.0285500000000001</v>
      </c>
      <c r="H127" s="397" t="str">
        <f>IF(G83="-","-",IF(G127&gt;=I127,"&gt;","&lt;"))</f>
        <v>&gt;</v>
      </c>
      <c r="I127" s="410">
        <f>VLOOKUP(E127,$D$65:$E$71,2,FALSE)/1000</f>
        <v>1.4999999999999999E-5</v>
      </c>
      <c r="J127" s="390" t="str">
        <f>IF(G127&lt;0.0003,"соответствует","не соответствует")</f>
        <v>не соответствует</v>
      </c>
      <c r="K127" s="391" t="e">
        <f>STDEV(C127:C128)/AVERAGE(C127:C128)</f>
        <v>#DIV/0!</v>
      </c>
      <c r="L127" s="99"/>
      <c r="M127" s="411"/>
      <c r="N127" s="413"/>
      <c r="O127" s="413"/>
      <c r="P127" s="413"/>
      <c r="Q127" s="413"/>
      <c r="R127" s="413"/>
      <c r="S127" s="411"/>
      <c r="U127" s="99"/>
      <c r="V127" s="99"/>
    </row>
    <row r="128" spans="1:22" ht="14.45" customHeight="1">
      <c r="A128" s="394"/>
      <c r="B128" s="399"/>
      <c r="C128" s="212">
        <f>J38</f>
        <v>0</v>
      </c>
      <c r="D128" s="212">
        <f t="shared" si="11"/>
        <v>0</v>
      </c>
      <c r="E128" s="395"/>
      <c r="F128" s="299">
        <f>EXP((D128-$C$77)/$C$76)*E127/1000</f>
        <v>1.0285499571079844</v>
      </c>
      <c r="G128" s="396"/>
      <c r="H128" s="397"/>
      <c r="I128" s="410"/>
      <c r="J128" s="390"/>
      <c r="K128" s="392"/>
      <c r="L128" s="99"/>
      <c r="M128" s="72" t="s">
        <v>180</v>
      </c>
      <c r="N128" s="196">
        <f t="shared" ref="N128:N133" si="12">C52</f>
        <v>0</v>
      </c>
      <c r="O128" s="196">
        <f t="shared" ref="O128:Q133" si="13">E52</f>
        <v>2</v>
      </c>
      <c r="P128" s="196">
        <f t="shared" si="13"/>
        <v>2</v>
      </c>
      <c r="Q128" s="73">
        <f t="shared" si="13"/>
        <v>2</v>
      </c>
      <c r="R128" s="211">
        <f t="shared" ref="R128:R133" si="14">H52*100</f>
        <v>100</v>
      </c>
      <c r="S128" s="173">
        <f t="shared" ref="S128:S133" si="15">I52</f>
        <v>0</v>
      </c>
      <c r="U128" s="99"/>
      <c r="V128" s="99"/>
    </row>
    <row r="129" spans="1:22" ht="14.45" customHeight="1">
      <c r="A129" s="393">
        <v>20</v>
      </c>
      <c r="B129" s="399">
        <f>I25</f>
        <v>20</v>
      </c>
      <c r="C129" s="212">
        <f>I39</f>
        <v>0</v>
      </c>
      <c r="D129" s="212">
        <f t="shared" si="11"/>
        <v>0</v>
      </c>
      <c r="E129" s="395">
        <v>0.5</v>
      </c>
      <c r="F129" s="299">
        <f>EXP((D129-$C$77)/$C$76)*E129/1000</f>
        <v>1.0285499571079844</v>
      </c>
      <c r="G129" s="396">
        <f>IF(ISNUMBER(F129),ROUND((F129+F130)/2,6),"-")</f>
        <v>1.0285500000000001</v>
      </c>
      <c r="H129" s="397" t="str">
        <f>IF(G83="-","-",IF(G129&gt;=I129,"&gt;","&lt;"))</f>
        <v>&gt;</v>
      </c>
      <c r="I129" s="410">
        <f>VLOOKUP(E129,$D$65:$E$71,2,FALSE)/1000</f>
        <v>1.4999999999999999E-5</v>
      </c>
      <c r="J129" s="390" t="str">
        <f>IF(G129&lt;0.0003,"соответствует","не соответствует")</f>
        <v>не соответствует</v>
      </c>
      <c r="K129" s="391" t="e">
        <f>STDEV(C129:C130)/AVERAGE(C129:C130)</f>
        <v>#DIV/0!</v>
      </c>
      <c r="L129" s="99"/>
      <c r="M129" s="72" t="s">
        <v>181</v>
      </c>
      <c r="N129" s="196">
        <f t="shared" si="12"/>
        <v>1.4999999999999999E-2</v>
      </c>
      <c r="O129" s="196">
        <f t="shared" si="13"/>
        <v>1.7</v>
      </c>
      <c r="P129" s="196">
        <f t="shared" si="13"/>
        <v>1.7</v>
      </c>
      <c r="Q129" s="73">
        <f t="shared" si="13"/>
        <v>1.7</v>
      </c>
      <c r="R129" s="211">
        <f t="shared" si="14"/>
        <v>85</v>
      </c>
      <c r="S129" s="173">
        <f t="shared" si="15"/>
        <v>0</v>
      </c>
      <c r="U129" s="99"/>
      <c r="V129" s="99"/>
    </row>
    <row r="130" spans="1:22" ht="14.45" customHeight="1">
      <c r="A130" s="394"/>
      <c r="B130" s="399"/>
      <c r="C130" s="212">
        <f>J39</f>
        <v>0</v>
      </c>
      <c r="D130" s="212">
        <f t="shared" si="11"/>
        <v>0</v>
      </c>
      <c r="E130" s="395"/>
      <c r="F130" s="299">
        <f>EXP((D130-$C$77)/$C$76)*E129/1000</f>
        <v>1.0285499571079844</v>
      </c>
      <c r="G130" s="396"/>
      <c r="H130" s="397"/>
      <c r="I130" s="410"/>
      <c r="J130" s="390"/>
      <c r="K130" s="392"/>
      <c r="L130" s="99"/>
      <c r="M130" s="72" t="s">
        <v>182</v>
      </c>
      <c r="N130" s="196">
        <f t="shared" si="12"/>
        <v>0.03</v>
      </c>
      <c r="O130" s="196">
        <f t="shared" si="13"/>
        <v>1.5</v>
      </c>
      <c r="P130" s="196">
        <f t="shared" si="13"/>
        <v>1.5</v>
      </c>
      <c r="Q130" s="73">
        <f t="shared" si="13"/>
        <v>1.5</v>
      </c>
      <c r="R130" s="211">
        <f t="shared" si="14"/>
        <v>75</v>
      </c>
      <c r="S130" s="173">
        <f t="shared" si="15"/>
        <v>0</v>
      </c>
      <c r="U130" s="99"/>
      <c r="V130" s="99"/>
    </row>
    <row r="131" spans="1:22" ht="14.45" customHeight="1">
      <c r="A131" s="393">
        <v>21</v>
      </c>
      <c r="B131" s="399">
        <f>I26</f>
        <v>21</v>
      </c>
      <c r="C131" s="212">
        <f>I40</f>
        <v>0</v>
      </c>
      <c r="D131" s="212">
        <f t="shared" si="11"/>
        <v>0</v>
      </c>
      <c r="E131" s="395">
        <v>0.5</v>
      </c>
      <c r="F131" s="299">
        <f>EXP((D131-$C$77)/$C$76)*E131/1000</f>
        <v>1.0285499571079844</v>
      </c>
      <c r="G131" s="396">
        <f>IF(ISNUMBER(F131),ROUND((F131+F132)/2,6),"-")</f>
        <v>1.0285500000000001</v>
      </c>
      <c r="H131" s="397" t="str">
        <f>IF(G83="-","-",IF(G131&gt;=I131,"&gt;","&lt;"))</f>
        <v>&gt;</v>
      </c>
      <c r="I131" s="410">
        <f>VLOOKUP(E131,$D$65:$E$71,2,FALSE)/1000</f>
        <v>1.4999999999999999E-5</v>
      </c>
      <c r="J131" s="390" t="str">
        <f>IF(G131&lt;0.0003,"соответствует","не соответствует")</f>
        <v>не соответствует</v>
      </c>
      <c r="K131" s="391" t="e">
        <f>STDEV(C131:C132)/AVERAGE(C131:C132)</f>
        <v>#DIV/0!</v>
      </c>
      <c r="L131" s="99"/>
      <c r="M131" s="72" t="s">
        <v>183</v>
      </c>
      <c r="N131" s="196">
        <f t="shared" si="12"/>
        <v>0.15</v>
      </c>
      <c r="O131" s="196">
        <f t="shared" si="13"/>
        <v>1.3</v>
      </c>
      <c r="P131" s="196">
        <f t="shared" si="13"/>
        <v>1.3</v>
      </c>
      <c r="Q131" s="73">
        <f t="shared" si="13"/>
        <v>1.3</v>
      </c>
      <c r="R131" s="211">
        <f t="shared" si="14"/>
        <v>65</v>
      </c>
      <c r="S131" s="173">
        <f t="shared" si="15"/>
        <v>0</v>
      </c>
      <c r="U131" s="99"/>
      <c r="V131" s="99"/>
    </row>
    <row r="132" spans="1:22" ht="14.45" customHeight="1">
      <c r="A132" s="394"/>
      <c r="B132" s="399"/>
      <c r="C132" s="212">
        <f>J40</f>
        <v>0</v>
      </c>
      <c r="D132" s="212">
        <f t="shared" si="11"/>
        <v>0</v>
      </c>
      <c r="E132" s="395"/>
      <c r="F132" s="299">
        <f>EXP((D132-$C$77)/$C$76)*E131/1000</f>
        <v>1.0285499571079844</v>
      </c>
      <c r="G132" s="396"/>
      <c r="H132" s="397"/>
      <c r="I132" s="410"/>
      <c r="J132" s="390"/>
      <c r="K132" s="392"/>
      <c r="L132" s="99"/>
      <c r="M132" s="72" t="s">
        <v>184</v>
      </c>
      <c r="N132" s="196">
        <f t="shared" si="12"/>
        <v>0.5</v>
      </c>
      <c r="O132" s="196">
        <f t="shared" si="13"/>
        <v>1.2</v>
      </c>
      <c r="P132" s="196">
        <f t="shared" si="13"/>
        <v>1.2</v>
      </c>
      <c r="Q132" s="73">
        <f t="shared" si="13"/>
        <v>1.2</v>
      </c>
      <c r="R132" s="211">
        <f t="shared" si="14"/>
        <v>60</v>
      </c>
      <c r="S132" s="173">
        <f t="shared" si="15"/>
        <v>0</v>
      </c>
      <c r="U132" s="99"/>
      <c r="V132" s="99"/>
    </row>
    <row r="133" spans="1:22" ht="14.45" customHeight="1">
      <c r="A133" s="393">
        <v>22</v>
      </c>
      <c r="B133" s="443">
        <f>I27</f>
        <v>22</v>
      </c>
      <c r="C133" s="213">
        <f>I41</f>
        <v>0</v>
      </c>
      <c r="D133" s="213">
        <f t="shared" si="11"/>
        <v>0</v>
      </c>
      <c r="E133" s="395">
        <v>0.5</v>
      </c>
      <c r="F133" s="299">
        <f>EXP((D133-$C$77)/$C$76)*E133/1000</f>
        <v>1.0285499571079844</v>
      </c>
      <c r="G133" s="396">
        <f>IF(ISNUMBER(F133),ROUND((F133+F134)/2,6),"-")</f>
        <v>1.0285500000000001</v>
      </c>
      <c r="H133" s="444" t="str">
        <f>IF(G83="-","-",IF(G133&gt;=I133,"&gt;","&lt;"))</f>
        <v>&gt;</v>
      </c>
      <c r="I133" s="410">
        <f>VLOOKUP(E133,$D$65:$E$71,2,FALSE)/1000</f>
        <v>1.4999999999999999E-5</v>
      </c>
      <c r="J133" s="390" t="str">
        <f>IF(G133&lt;0.0003,"соответствует","не соответствует")</f>
        <v>не соответствует</v>
      </c>
      <c r="K133" s="391" t="e">
        <f>STDEV(C133:C134)/AVERAGE(C133:C134)</f>
        <v>#DIV/0!</v>
      </c>
      <c r="L133" s="99"/>
      <c r="M133" s="72" t="s">
        <v>185</v>
      </c>
      <c r="N133" s="196">
        <f t="shared" si="12"/>
        <v>1.5</v>
      </c>
      <c r="O133" s="196">
        <f t="shared" si="13"/>
        <v>1</v>
      </c>
      <c r="P133" s="196">
        <f t="shared" si="13"/>
        <v>1</v>
      </c>
      <c r="Q133" s="73">
        <f t="shared" si="13"/>
        <v>1</v>
      </c>
      <c r="R133" s="211">
        <f t="shared" si="14"/>
        <v>50</v>
      </c>
      <c r="S133" s="173">
        <f t="shared" si="15"/>
        <v>0</v>
      </c>
      <c r="U133" s="99"/>
      <c r="V133" s="99"/>
    </row>
    <row r="134" spans="1:22" ht="14.45" customHeight="1">
      <c r="A134" s="394"/>
      <c r="B134" s="443"/>
      <c r="C134" s="213">
        <f>J41</f>
        <v>0</v>
      </c>
      <c r="D134" s="213">
        <f t="shared" si="11"/>
        <v>0</v>
      </c>
      <c r="E134" s="395"/>
      <c r="F134" s="299">
        <f>EXP((D134-$C$77)/$C$76)*E133/1000</f>
        <v>1.0285499571079844</v>
      </c>
      <c r="G134" s="396"/>
      <c r="H134" s="444"/>
      <c r="I134" s="410"/>
      <c r="J134" s="390"/>
      <c r="K134" s="392"/>
      <c r="L134" s="99"/>
      <c r="M134" s="98"/>
      <c r="N134" s="98"/>
      <c r="U134" s="99"/>
      <c r="V134" s="99"/>
    </row>
    <row r="135" spans="1:22">
      <c r="A135" s="393">
        <v>23</v>
      </c>
      <c r="B135" s="443">
        <f>I28</f>
        <v>23</v>
      </c>
      <c r="C135" s="213">
        <f>I42</f>
        <v>0</v>
      </c>
      <c r="D135" s="213">
        <f t="shared" si="11"/>
        <v>0</v>
      </c>
      <c r="E135" s="395">
        <v>0.5</v>
      </c>
      <c r="F135" s="299">
        <f>EXP((D135-$C$77)/$C$76)*E135/1000</f>
        <v>1.0285499571079844</v>
      </c>
      <c r="G135" s="396">
        <f>IF(ISNUMBER(F135),ROUND((F135+F136)/2,6),"-")</f>
        <v>1.0285500000000001</v>
      </c>
      <c r="H135" s="444" t="str">
        <f>IF(G83="-","-",IF(G135&gt;=I135,"&gt;","&lt;"))</f>
        <v>&gt;</v>
      </c>
      <c r="I135" s="410">
        <f>VLOOKUP(E135,$D$65:$E$71,2,FALSE)/1000</f>
        <v>1.4999999999999999E-5</v>
      </c>
      <c r="J135" s="390" t="str">
        <f>IF(G135&lt;0.0003,"соответствует","не соответствует")</f>
        <v>не соответствует</v>
      </c>
      <c r="K135" s="391" t="e">
        <f>STDEV(C135:C136)/AVERAGE(C135:C136)</f>
        <v>#DIV/0!</v>
      </c>
      <c r="L135" s="140"/>
      <c r="M135" s="140"/>
      <c r="N135" s="140"/>
      <c r="O135" s="99"/>
      <c r="P135" s="99"/>
      <c r="Q135" s="99"/>
      <c r="R135" s="99"/>
    </row>
    <row r="136" spans="1:22">
      <c r="A136" s="394"/>
      <c r="B136" s="443"/>
      <c r="C136" s="213">
        <f>J42</f>
        <v>0</v>
      </c>
      <c r="D136" s="213">
        <f t="shared" si="11"/>
        <v>0</v>
      </c>
      <c r="E136" s="395"/>
      <c r="F136" s="299">
        <f t="shared" ref="F136:F174" si="16">EXP((D136-$C$77)/$C$76)*E135/1000</f>
        <v>1.0285499571079844</v>
      </c>
      <c r="G136" s="396"/>
      <c r="H136" s="444"/>
      <c r="I136" s="410"/>
      <c r="J136" s="390"/>
      <c r="K136" s="392"/>
      <c r="L136" s="140"/>
      <c r="M136" s="140"/>
    </row>
    <row r="137" spans="1:22">
      <c r="A137" s="393">
        <v>24</v>
      </c>
      <c r="B137" s="443">
        <f>I29</f>
        <v>24</v>
      </c>
      <c r="C137" s="213">
        <f>I43</f>
        <v>0</v>
      </c>
      <c r="D137" s="213">
        <f t="shared" si="11"/>
        <v>0</v>
      </c>
      <c r="E137" s="395">
        <v>0.5</v>
      </c>
      <c r="F137" s="299">
        <f>EXP((D137-$C$77)/$C$76)*E137/1000</f>
        <v>1.0285499571079844</v>
      </c>
      <c r="G137" s="396">
        <f>IF(ISNUMBER(F137),ROUND((F137+F138)/2,6),"-")</f>
        <v>1.0285500000000001</v>
      </c>
      <c r="H137" s="444" t="str">
        <f>IF(G83="-","-",IF(G137&gt;=I137,"&gt;","&lt;"))</f>
        <v>&gt;</v>
      </c>
      <c r="I137" s="410">
        <f>VLOOKUP(E137,$D$65:$E$71,2,FALSE)/1000</f>
        <v>1.4999999999999999E-5</v>
      </c>
      <c r="J137" s="390" t="str">
        <f>IF(G137&lt;0.0003,"соответствует","не соответствует")</f>
        <v>не соответствует</v>
      </c>
      <c r="K137" s="391" t="e">
        <f>STDEV(C137:C138)/AVERAGE(C137:C138)</f>
        <v>#DIV/0!</v>
      </c>
      <c r="L137" s="140"/>
      <c r="M137" s="140"/>
    </row>
    <row r="138" spans="1:22">
      <c r="A138" s="394"/>
      <c r="B138" s="443"/>
      <c r="C138" s="213">
        <f>J43</f>
        <v>0</v>
      </c>
      <c r="D138" s="213">
        <f t="shared" si="11"/>
        <v>0</v>
      </c>
      <c r="E138" s="395"/>
      <c r="F138" s="299">
        <f t="shared" si="16"/>
        <v>1.0285499571079844</v>
      </c>
      <c r="G138" s="396"/>
      <c r="H138" s="444"/>
      <c r="I138" s="410"/>
      <c r="J138" s="390"/>
      <c r="K138" s="392"/>
      <c r="L138" s="140"/>
      <c r="M138" s="140"/>
    </row>
    <row r="139" spans="1:22">
      <c r="A139" s="393">
        <v>25</v>
      </c>
      <c r="B139" s="443">
        <f>I30</f>
        <v>25</v>
      </c>
      <c r="C139" s="213">
        <f>I44</f>
        <v>0</v>
      </c>
      <c r="D139" s="213">
        <f t="shared" si="11"/>
        <v>0</v>
      </c>
      <c r="E139" s="395">
        <v>0.5</v>
      </c>
      <c r="F139" s="299">
        <f>EXP((D139-$C$77)/$C$76)*E139/1000</f>
        <v>1.0285499571079844</v>
      </c>
      <c r="G139" s="396">
        <f>IF(ISNUMBER(F139),ROUND((F139+F140)/2,6),"-")</f>
        <v>1.0285500000000001</v>
      </c>
      <c r="H139" s="444" t="str">
        <f>IF(G83="-","-",IF(G139&gt;=I139,"&gt;","&lt;"))</f>
        <v>&gt;</v>
      </c>
      <c r="I139" s="410">
        <f>VLOOKUP(E139,$D$65:$E$71,2,FALSE)/1000</f>
        <v>1.4999999999999999E-5</v>
      </c>
      <c r="J139" s="390" t="str">
        <f>IF(G139&lt;0.0003,"соответствует","не соответствует")</f>
        <v>не соответствует</v>
      </c>
      <c r="K139" s="391" t="e">
        <f>STDEV(C139:C140)/AVERAGE(C139:C140)</f>
        <v>#DIV/0!</v>
      </c>
      <c r="L139" s="140"/>
      <c r="M139" s="140"/>
    </row>
    <row r="140" spans="1:22">
      <c r="A140" s="394"/>
      <c r="B140" s="443"/>
      <c r="C140" s="213">
        <f>J44</f>
        <v>0</v>
      </c>
      <c r="D140" s="213">
        <f t="shared" si="11"/>
        <v>0</v>
      </c>
      <c r="E140" s="395"/>
      <c r="F140" s="299">
        <f t="shared" si="16"/>
        <v>1.0285499571079844</v>
      </c>
      <c r="G140" s="396"/>
      <c r="H140" s="444"/>
      <c r="I140" s="410"/>
      <c r="J140" s="390"/>
      <c r="K140" s="392"/>
      <c r="L140" s="140"/>
      <c r="M140" s="140"/>
    </row>
    <row r="141" spans="1:22">
      <c r="A141" s="393">
        <v>26</v>
      </c>
      <c r="B141" s="443">
        <f>I31</f>
        <v>26</v>
      </c>
      <c r="C141" s="213">
        <f>I45</f>
        <v>0</v>
      </c>
      <c r="D141" s="213">
        <f t="shared" si="11"/>
        <v>0</v>
      </c>
      <c r="E141" s="395">
        <v>0.5</v>
      </c>
      <c r="F141" s="299">
        <f>EXP((D141-$C$77)/$C$76)*E141/1000</f>
        <v>1.0285499571079844</v>
      </c>
      <c r="G141" s="396">
        <f>IF(ISNUMBER(F141),ROUND((F141+F142)/2,6),"-")</f>
        <v>1.0285500000000001</v>
      </c>
      <c r="H141" s="444" t="str">
        <f>IF(G83="-","-",IF(G141&gt;=I141,"&gt;","&lt;"))</f>
        <v>&gt;</v>
      </c>
      <c r="I141" s="410">
        <f>VLOOKUP(E141,$D$65:$E$71,2,FALSE)/1000</f>
        <v>1.4999999999999999E-5</v>
      </c>
      <c r="J141" s="390" t="str">
        <f>IF(G141&lt;0.0003,"соответствует","не соответствует")</f>
        <v>не соответствует</v>
      </c>
      <c r="K141" s="391" t="e">
        <f>STDEV(C141:C142)/AVERAGE(C141:C142)</f>
        <v>#DIV/0!</v>
      </c>
      <c r="L141" s="140"/>
      <c r="M141" s="140"/>
    </row>
    <row r="142" spans="1:22">
      <c r="A142" s="394"/>
      <c r="B142" s="443"/>
      <c r="C142" s="213">
        <f>J45</f>
        <v>0</v>
      </c>
      <c r="D142" s="213">
        <f t="shared" si="11"/>
        <v>0</v>
      </c>
      <c r="E142" s="395"/>
      <c r="F142" s="299">
        <f t="shared" si="16"/>
        <v>1.0285499571079844</v>
      </c>
      <c r="G142" s="396"/>
      <c r="H142" s="444"/>
      <c r="I142" s="410"/>
      <c r="J142" s="390"/>
      <c r="K142" s="392"/>
      <c r="L142" s="140"/>
      <c r="M142" s="140"/>
    </row>
    <row r="143" spans="1:22">
      <c r="A143" s="393">
        <v>27</v>
      </c>
      <c r="B143" s="443">
        <f>K24</f>
        <v>27</v>
      </c>
      <c r="C143" s="213">
        <f>K38</f>
        <v>0</v>
      </c>
      <c r="D143" s="213">
        <f t="shared" si="11"/>
        <v>0</v>
      </c>
      <c r="E143" s="395">
        <v>0.5</v>
      </c>
      <c r="F143" s="299">
        <f>EXP((D143-$C$77)/$C$76)*E143/1000</f>
        <v>1.0285499571079844</v>
      </c>
      <c r="G143" s="396">
        <f>IF(ISNUMBER(F143),ROUND((F143+F144)/2,6),"-")</f>
        <v>1.0285500000000001</v>
      </c>
      <c r="H143" s="444" t="str">
        <f>IF(G83="-","-",IF(G143&gt;=I143,"&gt;","&lt;"))</f>
        <v>&gt;</v>
      </c>
      <c r="I143" s="410">
        <f>VLOOKUP(E143,$D$65:$E$71,2,FALSE)/1000</f>
        <v>1.4999999999999999E-5</v>
      </c>
      <c r="J143" s="390" t="str">
        <f>IF(G143&lt;0.0003,"соответствует","не соответствует")</f>
        <v>не соответствует</v>
      </c>
      <c r="K143" s="391" t="e">
        <f>STDEV(C143:C144)/AVERAGE(C143:C144)</f>
        <v>#DIV/0!</v>
      </c>
      <c r="L143" s="140"/>
      <c r="M143" s="140"/>
    </row>
    <row r="144" spans="1:22">
      <c r="A144" s="394"/>
      <c r="B144" s="443"/>
      <c r="C144" s="213">
        <f>L38</f>
        <v>0</v>
      </c>
      <c r="D144" s="213">
        <f t="shared" si="11"/>
        <v>0</v>
      </c>
      <c r="E144" s="395"/>
      <c r="F144" s="299">
        <f t="shared" si="16"/>
        <v>1.0285499571079844</v>
      </c>
      <c r="G144" s="396"/>
      <c r="H144" s="444"/>
      <c r="I144" s="410"/>
      <c r="J144" s="390"/>
      <c r="K144" s="392"/>
      <c r="L144" s="140"/>
      <c r="M144" s="140"/>
    </row>
    <row r="145" spans="1:13">
      <c r="A145" s="393">
        <v>28</v>
      </c>
      <c r="B145" s="443">
        <f>K25</f>
        <v>28</v>
      </c>
      <c r="C145" s="213">
        <f>K39</f>
        <v>0</v>
      </c>
      <c r="D145" s="213">
        <f t="shared" si="11"/>
        <v>0</v>
      </c>
      <c r="E145" s="395">
        <v>0.5</v>
      </c>
      <c r="F145" s="299">
        <f>EXP((D145-$C$77)/$C$76)*E145/1000</f>
        <v>1.0285499571079844</v>
      </c>
      <c r="G145" s="396">
        <f>IF(ISNUMBER(F145),ROUND((F145+F146)/2,6),"-")</f>
        <v>1.0285500000000001</v>
      </c>
      <c r="H145" s="444" t="str">
        <f>IF(G83="-","-",IF(G145&gt;=I145,"&gt;","&lt;"))</f>
        <v>&gt;</v>
      </c>
      <c r="I145" s="410">
        <f>VLOOKUP(E145,$D$65:$E$71,2,FALSE)/1000</f>
        <v>1.4999999999999999E-5</v>
      </c>
      <c r="J145" s="390" t="str">
        <f>IF(G145&lt;0.0003,"соответствует","не соответствует")</f>
        <v>не соответствует</v>
      </c>
      <c r="K145" s="391" t="e">
        <f>STDEV(C145:C146)/AVERAGE(C145:C146)</f>
        <v>#DIV/0!</v>
      </c>
      <c r="L145" s="140"/>
      <c r="M145" s="140"/>
    </row>
    <row r="146" spans="1:13">
      <c r="A146" s="394"/>
      <c r="B146" s="443"/>
      <c r="C146" s="213">
        <f>L39</f>
        <v>0</v>
      </c>
      <c r="D146" s="213">
        <f t="shared" si="11"/>
        <v>0</v>
      </c>
      <c r="E146" s="395"/>
      <c r="F146" s="299">
        <f t="shared" si="16"/>
        <v>1.0285499571079844</v>
      </c>
      <c r="G146" s="396"/>
      <c r="H146" s="444"/>
      <c r="I146" s="410"/>
      <c r="J146" s="390"/>
      <c r="K146" s="392"/>
      <c r="L146" s="140"/>
      <c r="M146" s="140"/>
    </row>
    <row r="147" spans="1:13">
      <c r="A147" s="393">
        <v>29</v>
      </c>
      <c r="B147" s="443">
        <f>K26</f>
        <v>29</v>
      </c>
      <c r="C147" s="213">
        <f>K40</f>
        <v>0</v>
      </c>
      <c r="D147" s="213">
        <f t="shared" si="11"/>
        <v>0</v>
      </c>
      <c r="E147" s="395">
        <v>0.5</v>
      </c>
      <c r="F147" s="299">
        <f>EXP((D147-$C$77)/$C$76)*E147/1000</f>
        <v>1.0285499571079844</v>
      </c>
      <c r="G147" s="396">
        <f>IF(ISNUMBER(F147),ROUND((F147+F148)/2,6),"-")</f>
        <v>1.0285500000000001</v>
      </c>
      <c r="H147" s="444" t="str">
        <f>IF(G83="-","-",IF(G147&gt;=I147,"&gt;","&lt;"))</f>
        <v>&gt;</v>
      </c>
      <c r="I147" s="410">
        <f>VLOOKUP(E147,$D$65:$E$71,2,FALSE)/1000</f>
        <v>1.4999999999999999E-5</v>
      </c>
      <c r="J147" s="390" t="str">
        <f>IF(G147&lt;0.0003,"соответствует","не соответствует")</f>
        <v>не соответствует</v>
      </c>
      <c r="K147" s="391" t="e">
        <f>STDEV(C147:C148)/AVERAGE(C147:C148)</f>
        <v>#DIV/0!</v>
      </c>
      <c r="L147" s="140"/>
      <c r="M147" s="140"/>
    </row>
    <row r="148" spans="1:13">
      <c r="A148" s="394"/>
      <c r="B148" s="443"/>
      <c r="C148" s="213">
        <f>L40</f>
        <v>0</v>
      </c>
      <c r="D148" s="213">
        <f t="shared" si="11"/>
        <v>0</v>
      </c>
      <c r="E148" s="395"/>
      <c r="F148" s="299">
        <f t="shared" si="16"/>
        <v>1.0285499571079844</v>
      </c>
      <c r="G148" s="396"/>
      <c r="H148" s="444"/>
      <c r="I148" s="410"/>
      <c r="J148" s="390"/>
      <c r="K148" s="392"/>
      <c r="L148" s="140"/>
      <c r="M148" s="140"/>
    </row>
    <row r="149" spans="1:13">
      <c r="A149" s="393">
        <v>30</v>
      </c>
      <c r="B149" s="443">
        <f>K27</f>
        <v>30</v>
      </c>
      <c r="C149" s="213">
        <f>K41</f>
        <v>0</v>
      </c>
      <c r="D149" s="213">
        <f t="shared" si="11"/>
        <v>0</v>
      </c>
      <c r="E149" s="395">
        <v>0.5</v>
      </c>
      <c r="F149" s="299">
        <f>EXP((D149-$C$77)/$C$76)*E149/1000</f>
        <v>1.0285499571079844</v>
      </c>
      <c r="G149" s="396">
        <f>IF(ISNUMBER(F149),ROUND((F149+F150)/2,6),"-")</f>
        <v>1.0285500000000001</v>
      </c>
      <c r="H149" s="444" t="str">
        <f>IF(G83="-","-",IF(G149&gt;=I149,"&gt;","&lt;"))</f>
        <v>&gt;</v>
      </c>
      <c r="I149" s="410">
        <f>VLOOKUP(E149,$D$65:$E$71,2,FALSE)/1000</f>
        <v>1.4999999999999999E-5</v>
      </c>
      <c r="J149" s="390" t="str">
        <f>IF(G149&lt;0.0003,"соответствует","не соответствует")</f>
        <v>не соответствует</v>
      </c>
      <c r="K149" s="391" t="e">
        <f>STDEV(C149:C150)/AVERAGE(C149:C150)</f>
        <v>#DIV/0!</v>
      </c>
      <c r="L149" s="140"/>
      <c r="M149" s="140"/>
    </row>
    <row r="150" spans="1:13">
      <c r="A150" s="394"/>
      <c r="B150" s="443"/>
      <c r="C150" s="213">
        <f>L41</f>
        <v>0</v>
      </c>
      <c r="D150" s="213">
        <f t="shared" si="11"/>
        <v>0</v>
      </c>
      <c r="E150" s="395"/>
      <c r="F150" s="299">
        <f t="shared" si="16"/>
        <v>1.0285499571079844</v>
      </c>
      <c r="G150" s="396"/>
      <c r="H150" s="444"/>
      <c r="I150" s="410"/>
      <c r="J150" s="390"/>
      <c r="K150" s="392"/>
      <c r="L150" s="140"/>
      <c r="M150" s="140"/>
    </row>
    <row r="151" spans="1:13">
      <c r="A151" s="393">
        <v>31</v>
      </c>
      <c r="B151" s="443">
        <f>K28</f>
        <v>31</v>
      </c>
      <c r="C151" s="213">
        <f>K42</f>
        <v>0</v>
      </c>
      <c r="D151" s="213">
        <f t="shared" si="11"/>
        <v>0</v>
      </c>
      <c r="E151" s="395">
        <v>0.5</v>
      </c>
      <c r="F151" s="299">
        <f>EXP((D151-$C$77)/$C$76)*E151/1000</f>
        <v>1.0285499571079844</v>
      </c>
      <c r="G151" s="396">
        <f>IF(ISNUMBER(F151),ROUND((F151+F152)/2,6),"-")</f>
        <v>1.0285500000000001</v>
      </c>
      <c r="H151" s="444" t="str">
        <f>IF(G83="-","-",IF(G151&gt;=I151,"&gt;","&lt;"))</f>
        <v>&gt;</v>
      </c>
      <c r="I151" s="410">
        <f>VLOOKUP(E151,$D$65:$E$71,2,FALSE)/1000</f>
        <v>1.4999999999999999E-5</v>
      </c>
      <c r="J151" s="390" t="str">
        <f>IF(G151&lt;0.0003,"соответствует","не соответствует")</f>
        <v>не соответствует</v>
      </c>
      <c r="K151" s="391" t="e">
        <f>STDEV(C151:C152)/AVERAGE(C151:C152)</f>
        <v>#DIV/0!</v>
      </c>
      <c r="L151" s="140"/>
      <c r="M151" s="140"/>
    </row>
    <row r="152" spans="1:13">
      <c r="A152" s="394"/>
      <c r="B152" s="443"/>
      <c r="C152" s="213">
        <f>L42</f>
        <v>0</v>
      </c>
      <c r="D152" s="213">
        <f t="shared" si="11"/>
        <v>0</v>
      </c>
      <c r="E152" s="395"/>
      <c r="F152" s="299">
        <f t="shared" si="16"/>
        <v>1.0285499571079844</v>
      </c>
      <c r="G152" s="396"/>
      <c r="H152" s="444"/>
      <c r="I152" s="410"/>
      <c r="J152" s="390"/>
      <c r="K152" s="392"/>
      <c r="L152" s="140"/>
      <c r="M152" s="140"/>
    </row>
    <row r="153" spans="1:13">
      <c r="A153" s="393">
        <v>32</v>
      </c>
      <c r="B153" s="443">
        <f>K29</f>
        <v>32</v>
      </c>
      <c r="C153" s="213">
        <f>K43</f>
        <v>0</v>
      </c>
      <c r="D153" s="213">
        <f t="shared" si="11"/>
        <v>0</v>
      </c>
      <c r="E153" s="395">
        <v>0.5</v>
      </c>
      <c r="F153" s="299">
        <f>EXP((D153-$C$77)/$C$76)*E153/1000</f>
        <v>1.0285499571079844</v>
      </c>
      <c r="G153" s="396">
        <f>IF(ISNUMBER(F153),ROUND((F153+F154)/2,6),"-")</f>
        <v>1.0285500000000001</v>
      </c>
      <c r="H153" s="444" t="str">
        <f>IF(G83="-","-",IF(G153&gt;=I153,"&gt;","&lt;"))</f>
        <v>&gt;</v>
      </c>
      <c r="I153" s="410">
        <f>VLOOKUP(E153,$D$65:$E$71,2,FALSE)/1000</f>
        <v>1.4999999999999999E-5</v>
      </c>
      <c r="J153" s="390" t="str">
        <f>IF(G153&lt;0.0003,"соответствует","не соответствует")</f>
        <v>не соответствует</v>
      </c>
      <c r="K153" s="391" t="e">
        <f>STDEV(C153:C154)/AVERAGE(C153:C154)</f>
        <v>#DIV/0!</v>
      </c>
      <c r="L153" s="140"/>
      <c r="M153" s="140"/>
    </row>
    <row r="154" spans="1:13">
      <c r="A154" s="394"/>
      <c r="B154" s="443"/>
      <c r="C154" s="213">
        <f>L43</f>
        <v>0</v>
      </c>
      <c r="D154" s="213">
        <f t="shared" si="11"/>
        <v>0</v>
      </c>
      <c r="E154" s="395"/>
      <c r="F154" s="299">
        <f t="shared" si="16"/>
        <v>1.0285499571079844</v>
      </c>
      <c r="G154" s="396"/>
      <c r="H154" s="444"/>
      <c r="I154" s="410"/>
      <c r="J154" s="390"/>
      <c r="K154" s="392"/>
      <c r="L154" s="140"/>
      <c r="M154" s="140"/>
    </row>
    <row r="155" spans="1:13">
      <c r="A155" s="393">
        <v>33</v>
      </c>
      <c r="B155" s="443">
        <f>K30</f>
        <v>33</v>
      </c>
      <c r="C155" s="213">
        <f>K44</f>
        <v>0</v>
      </c>
      <c r="D155" s="213">
        <f t="shared" si="11"/>
        <v>0</v>
      </c>
      <c r="E155" s="395">
        <v>0.5</v>
      </c>
      <c r="F155" s="299">
        <f>EXP((D155-$C$77)/$C$76)*E155/1000</f>
        <v>1.0285499571079844</v>
      </c>
      <c r="G155" s="396">
        <f>IF(ISNUMBER(F155),ROUND((F155+F156)/2,6),"-")</f>
        <v>1.0285500000000001</v>
      </c>
      <c r="H155" s="444" t="str">
        <f>IF(G83="-","-",IF(G155&gt;=I155,"&gt;","&lt;"))</f>
        <v>&gt;</v>
      </c>
      <c r="I155" s="410">
        <f>VLOOKUP(E155,$D$65:$E$71,2,FALSE)/1000</f>
        <v>1.4999999999999999E-5</v>
      </c>
      <c r="J155" s="390" t="str">
        <f>IF(G155&lt;0.0003,"соответствует","не соответствует")</f>
        <v>не соответствует</v>
      </c>
      <c r="K155" s="391" t="e">
        <f>STDEV(C155:C156)/AVERAGE(C155:C156)</f>
        <v>#DIV/0!</v>
      </c>
      <c r="L155" s="140"/>
      <c r="M155" s="140"/>
    </row>
    <row r="156" spans="1:13">
      <c r="A156" s="394"/>
      <c r="B156" s="443"/>
      <c r="C156" s="213">
        <f>L44</f>
        <v>0</v>
      </c>
      <c r="D156" s="213">
        <f t="shared" si="11"/>
        <v>0</v>
      </c>
      <c r="E156" s="395"/>
      <c r="F156" s="299">
        <f t="shared" si="16"/>
        <v>1.0285499571079844</v>
      </c>
      <c r="G156" s="396"/>
      <c r="H156" s="444"/>
      <c r="I156" s="410"/>
      <c r="J156" s="390"/>
      <c r="K156" s="392"/>
      <c r="L156" s="140"/>
      <c r="M156" s="140"/>
    </row>
    <row r="157" spans="1:13">
      <c r="A157" s="393">
        <v>34</v>
      </c>
      <c r="B157" s="443">
        <f>K31</f>
        <v>34</v>
      </c>
      <c r="C157" s="213">
        <f>K45</f>
        <v>0</v>
      </c>
      <c r="D157" s="213">
        <f t="shared" si="11"/>
        <v>0</v>
      </c>
      <c r="E157" s="395">
        <v>0.5</v>
      </c>
      <c r="F157" s="299">
        <f>EXP((D157-$C$77)/$C$76)*E157/1000</f>
        <v>1.0285499571079844</v>
      </c>
      <c r="G157" s="396">
        <f>IF(ISNUMBER(F157),ROUND((F157+F158)/2,6),"-")</f>
        <v>1.0285500000000001</v>
      </c>
      <c r="H157" s="444" t="str">
        <f>IF(G83="-","-",IF(G157&gt;=I157,"&gt;","&lt;"))</f>
        <v>&gt;</v>
      </c>
      <c r="I157" s="410">
        <f>VLOOKUP(E157,$D$65:$E$71,2,FALSE)/1000</f>
        <v>1.4999999999999999E-5</v>
      </c>
      <c r="J157" s="390" t="str">
        <f>IF(G157&lt;0.0003,"соответствует","не соответствует")</f>
        <v>не соответствует</v>
      </c>
      <c r="K157" s="391" t="e">
        <f>STDEV(C157:C158)/AVERAGE(C157:C158)</f>
        <v>#DIV/0!</v>
      </c>
      <c r="L157" s="140"/>
      <c r="M157" s="140"/>
    </row>
    <row r="158" spans="1:13">
      <c r="A158" s="394"/>
      <c r="B158" s="443"/>
      <c r="C158" s="213">
        <f>L45</f>
        <v>0</v>
      </c>
      <c r="D158" s="213">
        <f t="shared" si="11"/>
        <v>0</v>
      </c>
      <c r="E158" s="395"/>
      <c r="F158" s="299">
        <f t="shared" si="16"/>
        <v>1.0285499571079844</v>
      </c>
      <c r="G158" s="396"/>
      <c r="H158" s="444"/>
      <c r="I158" s="410"/>
      <c r="J158" s="390"/>
      <c r="K158" s="392"/>
      <c r="L158" s="140"/>
      <c r="M158" s="140"/>
    </row>
    <row r="159" spans="1:13">
      <c r="A159" s="393">
        <v>35</v>
      </c>
      <c r="B159" s="443">
        <f>M24</f>
        <v>35</v>
      </c>
      <c r="C159" s="213">
        <f>M38</f>
        <v>0</v>
      </c>
      <c r="D159" s="213">
        <f t="shared" ref="D159:D174" si="17">IF(ISNUMBER(C159),C159/$G$52,"-")</f>
        <v>0</v>
      </c>
      <c r="E159" s="395">
        <v>0.5</v>
      </c>
      <c r="F159" s="299">
        <f>EXP((D159-$C$77)/$C$76)*E159/1000</f>
        <v>1.0285499571079844</v>
      </c>
      <c r="G159" s="396">
        <f>IF(ISNUMBER(F159),ROUND((F159+F160)/2,6),"-")</f>
        <v>1.0285500000000001</v>
      </c>
      <c r="H159" s="444" t="str">
        <f>IF(G83="-","-",IF(G159&gt;=I159,"&gt;","&lt;"))</f>
        <v>&gt;</v>
      </c>
      <c r="I159" s="410">
        <f>VLOOKUP(E159,$D$65:$E$71,2,FALSE)/1000</f>
        <v>1.4999999999999999E-5</v>
      </c>
      <c r="J159" s="390" t="str">
        <f>IF(G159&lt;0.0003,"соответствует","не соответствует")</f>
        <v>не соответствует</v>
      </c>
      <c r="K159" s="391" t="e">
        <f>STDEV(C159:C160)/AVERAGE(C159:C160)</f>
        <v>#DIV/0!</v>
      </c>
      <c r="L159" s="140"/>
      <c r="M159" s="140"/>
    </row>
    <row r="160" spans="1:13">
      <c r="A160" s="394"/>
      <c r="B160" s="443"/>
      <c r="C160" s="213">
        <f>N38</f>
        <v>0</v>
      </c>
      <c r="D160" s="213">
        <f t="shared" si="17"/>
        <v>0</v>
      </c>
      <c r="E160" s="395"/>
      <c r="F160" s="299">
        <f t="shared" si="16"/>
        <v>1.0285499571079844</v>
      </c>
      <c r="G160" s="396"/>
      <c r="H160" s="444"/>
      <c r="I160" s="410"/>
      <c r="J160" s="390"/>
      <c r="K160" s="392"/>
      <c r="L160" s="140"/>
      <c r="M160" s="140"/>
    </row>
    <row r="161" spans="1:13">
      <c r="A161" s="393">
        <v>36</v>
      </c>
      <c r="B161" s="443">
        <f>M25</f>
        <v>36</v>
      </c>
      <c r="C161" s="213">
        <f>M39</f>
        <v>0</v>
      </c>
      <c r="D161" s="213">
        <f t="shared" si="17"/>
        <v>0</v>
      </c>
      <c r="E161" s="395">
        <v>0.5</v>
      </c>
      <c r="F161" s="299">
        <f>EXP((D161-$C$77)/$C$76)*E161/1000</f>
        <v>1.0285499571079844</v>
      </c>
      <c r="G161" s="396">
        <f>IF(ISNUMBER(F161),ROUND((F161+F162)/2,6),"-")</f>
        <v>1.0285500000000001</v>
      </c>
      <c r="H161" s="444" t="str">
        <f>IF(G83="-","-",IF(G161&gt;=I161,"&gt;","&lt;"))</f>
        <v>&gt;</v>
      </c>
      <c r="I161" s="410">
        <f>VLOOKUP(E161,$D$65:$E$71,2,FALSE)/1000</f>
        <v>1.4999999999999999E-5</v>
      </c>
      <c r="J161" s="390" t="str">
        <f>IF(G161&lt;0.0003,"соответствует","не соответствует")</f>
        <v>не соответствует</v>
      </c>
      <c r="K161" s="391" t="e">
        <f>STDEV(C161:C162)/AVERAGE(C161:C162)</f>
        <v>#DIV/0!</v>
      </c>
      <c r="L161" s="140"/>
      <c r="M161" s="140"/>
    </row>
    <row r="162" spans="1:13">
      <c r="A162" s="394"/>
      <c r="B162" s="443"/>
      <c r="C162" s="213">
        <f>N39</f>
        <v>0</v>
      </c>
      <c r="D162" s="213">
        <f t="shared" si="17"/>
        <v>0</v>
      </c>
      <c r="E162" s="395"/>
      <c r="F162" s="299">
        <f t="shared" si="16"/>
        <v>1.0285499571079844</v>
      </c>
      <c r="G162" s="396"/>
      <c r="H162" s="444"/>
      <c r="I162" s="410"/>
      <c r="J162" s="390"/>
      <c r="K162" s="392"/>
      <c r="L162" s="140"/>
      <c r="M162" s="140"/>
    </row>
    <row r="163" spans="1:13">
      <c r="A163" s="393">
        <v>37</v>
      </c>
      <c r="B163" s="443">
        <f>M26</f>
        <v>37</v>
      </c>
      <c r="C163" s="213">
        <f>M40</f>
        <v>0</v>
      </c>
      <c r="D163" s="213">
        <f t="shared" si="17"/>
        <v>0</v>
      </c>
      <c r="E163" s="395">
        <v>0.5</v>
      </c>
      <c r="F163" s="299">
        <f>EXP((D163-$C$77)/$C$76)*E163/1000</f>
        <v>1.0285499571079844</v>
      </c>
      <c r="G163" s="396">
        <f>IF(ISNUMBER(F163),ROUND((F163+F164)/2,6),"-")</f>
        <v>1.0285500000000001</v>
      </c>
      <c r="H163" s="444" t="str">
        <f>IF(G83="-","-",IF(G163&gt;=I163,"&gt;","&lt;"))</f>
        <v>&gt;</v>
      </c>
      <c r="I163" s="410">
        <f>VLOOKUP(E163,$D$65:$E$71,2,FALSE)/1000</f>
        <v>1.4999999999999999E-5</v>
      </c>
      <c r="J163" s="390" t="str">
        <f>IF(G163&lt;0.0003,"соответствует","не соответствует")</f>
        <v>не соответствует</v>
      </c>
      <c r="K163" s="391" t="e">
        <f>STDEV(C163:C164)/AVERAGE(C163:C164)</f>
        <v>#DIV/0!</v>
      </c>
      <c r="L163" s="140"/>
      <c r="M163" s="140"/>
    </row>
    <row r="164" spans="1:13">
      <c r="A164" s="394"/>
      <c r="B164" s="443"/>
      <c r="C164" s="213">
        <f>N40</f>
        <v>0</v>
      </c>
      <c r="D164" s="213">
        <f t="shared" si="17"/>
        <v>0</v>
      </c>
      <c r="E164" s="395"/>
      <c r="F164" s="299">
        <f t="shared" si="16"/>
        <v>1.0285499571079844</v>
      </c>
      <c r="G164" s="396"/>
      <c r="H164" s="444"/>
      <c r="I164" s="410"/>
      <c r="J164" s="390"/>
      <c r="K164" s="392"/>
      <c r="L164" s="140"/>
      <c r="M164" s="140"/>
    </row>
    <row r="165" spans="1:13">
      <c r="A165" s="393">
        <v>38</v>
      </c>
      <c r="B165" s="443">
        <f>M27</f>
        <v>38</v>
      </c>
      <c r="C165" s="213">
        <f>M41</f>
        <v>0</v>
      </c>
      <c r="D165" s="213">
        <f t="shared" si="17"/>
        <v>0</v>
      </c>
      <c r="E165" s="395">
        <v>0.5</v>
      </c>
      <c r="F165" s="299">
        <f>EXP((D165-$C$77)/$C$76)*E165/1000</f>
        <v>1.0285499571079844</v>
      </c>
      <c r="G165" s="396">
        <f>IF(ISNUMBER(F165),ROUND((F165+F166)/2,6),"-")</f>
        <v>1.0285500000000001</v>
      </c>
      <c r="H165" s="444" t="str">
        <f>IF(G83="-","-",IF(G165&gt;=I165,"&gt;","&lt;"))</f>
        <v>&gt;</v>
      </c>
      <c r="I165" s="410">
        <f>VLOOKUP(E165,$D$65:$E$71,2,FALSE)/1000</f>
        <v>1.4999999999999999E-5</v>
      </c>
      <c r="J165" s="390" t="str">
        <f>IF(G165&lt;0.0003,"соответствует","не соответствует")</f>
        <v>не соответствует</v>
      </c>
      <c r="K165" s="391" t="e">
        <f>STDEV(C165:C166)/AVERAGE(C165:C166)</f>
        <v>#DIV/0!</v>
      </c>
      <c r="L165" s="140"/>
      <c r="M165" s="140"/>
    </row>
    <row r="166" spans="1:13">
      <c r="A166" s="394"/>
      <c r="B166" s="443"/>
      <c r="C166" s="213">
        <f>N41</f>
        <v>0</v>
      </c>
      <c r="D166" s="213">
        <f t="shared" si="17"/>
        <v>0</v>
      </c>
      <c r="E166" s="395"/>
      <c r="F166" s="299">
        <f t="shared" si="16"/>
        <v>1.0285499571079844</v>
      </c>
      <c r="G166" s="396"/>
      <c r="H166" s="444"/>
      <c r="I166" s="410"/>
      <c r="J166" s="390"/>
      <c r="K166" s="392"/>
      <c r="L166" s="140"/>
      <c r="M166" s="140"/>
    </row>
    <row r="167" spans="1:13">
      <c r="A167" s="393">
        <v>39</v>
      </c>
      <c r="B167" s="443">
        <f>M28</f>
        <v>39</v>
      </c>
      <c r="C167" s="213">
        <f>M42</f>
        <v>0</v>
      </c>
      <c r="D167" s="213">
        <f t="shared" si="17"/>
        <v>0</v>
      </c>
      <c r="E167" s="395">
        <v>0.5</v>
      </c>
      <c r="F167" s="299">
        <f>EXP((D167-$C$77)/$C$76)*E167/1000</f>
        <v>1.0285499571079844</v>
      </c>
      <c r="G167" s="396">
        <f>IF(ISNUMBER(F167),ROUND((F167+F168)/2,6),"-")</f>
        <v>1.0285500000000001</v>
      </c>
      <c r="H167" s="444" t="str">
        <f>IF(G83="-","-",IF(G167&gt;=I167,"&gt;","&lt;"))</f>
        <v>&gt;</v>
      </c>
      <c r="I167" s="410">
        <f>VLOOKUP(E167,$D$65:$E$71,2,FALSE)/1000</f>
        <v>1.4999999999999999E-5</v>
      </c>
      <c r="J167" s="390" t="str">
        <f>IF(G167&lt;0.0003,"соответствует","не соответствует")</f>
        <v>не соответствует</v>
      </c>
      <c r="K167" s="391" t="e">
        <f>STDEV(C167:C168)/AVERAGE(C167:C168)</f>
        <v>#DIV/0!</v>
      </c>
      <c r="L167" s="140"/>
      <c r="M167" s="140"/>
    </row>
    <row r="168" spans="1:13">
      <c r="A168" s="394"/>
      <c r="B168" s="443"/>
      <c r="C168" s="213">
        <f>N42</f>
        <v>0</v>
      </c>
      <c r="D168" s="213">
        <f t="shared" si="17"/>
        <v>0</v>
      </c>
      <c r="E168" s="395"/>
      <c r="F168" s="299">
        <f t="shared" si="16"/>
        <v>1.0285499571079844</v>
      </c>
      <c r="G168" s="396"/>
      <c r="H168" s="444"/>
      <c r="I168" s="410"/>
      <c r="J168" s="390"/>
      <c r="K168" s="392"/>
      <c r="L168" s="140"/>
      <c r="M168" s="140"/>
    </row>
    <row r="169" spans="1:13">
      <c r="A169" s="393">
        <v>40</v>
      </c>
      <c r="B169" s="443">
        <f>M29</f>
        <v>40</v>
      </c>
      <c r="C169" s="213">
        <f>M43</f>
        <v>0</v>
      </c>
      <c r="D169" s="213">
        <f t="shared" si="17"/>
        <v>0</v>
      </c>
      <c r="E169" s="395">
        <v>0.5</v>
      </c>
      <c r="F169" s="299">
        <f>EXP((D169-$C$77)/$C$76)*E169/1000</f>
        <v>1.0285499571079844</v>
      </c>
      <c r="G169" s="396">
        <f>IF(ISNUMBER(F169),ROUND((F169+F170)/2,6),"-")</f>
        <v>1.0285500000000001</v>
      </c>
      <c r="H169" s="444" t="str">
        <f>IF(G83="-","-",IF(G169&gt;=I169,"&gt;","&lt;"))</f>
        <v>&gt;</v>
      </c>
      <c r="I169" s="410">
        <f>VLOOKUP(E169,$D$65:$E$71,2,FALSE)/1000</f>
        <v>1.4999999999999999E-5</v>
      </c>
      <c r="J169" s="390" t="str">
        <f>IF(G169&lt;0.0003,"соответствует","не соответствует")</f>
        <v>не соответствует</v>
      </c>
      <c r="K169" s="391" t="e">
        <f>STDEV(C169:C170)/AVERAGE(C169:C170)</f>
        <v>#DIV/0!</v>
      </c>
      <c r="L169" s="140"/>
      <c r="M169" s="140"/>
    </row>
    <row r="170" spans="1:13">
      <c r="A170" s="394"/>
      <c r="B170" s="443"/>
      <c r="C170" s="213">
        <f>N43</f>
        <v>0</v>
      </c>
      <c r="D170" s="213">
        <f t="shared" si="17"/>
        <v>0</v>
      </c>
      <c r="E170" s="395"/>
      <c r="F170" s="299">
        <f t="shared" si="16"/>
        <v>1.0285499571079844</v>
      </c>
      <c r="G170" s="396"/>
      <c r="H170" s="444"/>
      <c r="I170" s="410"/>
      <c r="J170" s="390"/>
      <c r="K170" s="392"/>
      <c r="L170" s="140"/>
      <c r="M170" s="140"/>
    </row>
    <row r="171" spans="1:13">
      <c r="A171" s="393">
        <v>41</v>
      </c>
      <c r="B171" s="443">
        <f>M30</f>
        <v>41</v>
      </c>
      <c r="C171" s="213">
        <f>M44</f>
        <v>0</v>
      </c>
      <c r="D171" s="213">
        <f t="shared" si="17"/>
        <v>0</v>
      </c>
      <c r="E171" s="395">
        <v>0.5</v>
      </c>
      <c r="F171" s="299">
        <f>EXP((D171-$C$77)/$C$76)*E171/1000</f>
        <v>1.0285499571079844</v>
      </c>
      <c r="G171" s="396">
        <f>IF(ISNUMBER(F171),ROUND((F171+F172)/2,6),"-")</f>
        <v>1.0285500000000001</v>
      </c>
      <c r="H171" s="444" t="str">
        <f>IF(G83="-","-",IF(G171&gt;=I171,"&gt;","&lt;"))</f>
        <v>&gt;</v>
      </c>
      <c r="I171" s="410">
        <f>VLOOKUP(E171,$D$65:$E$71,2,FALSE)/1000</f>
        <v>1.4999999999999999E-5</v>
      </c>
      <c r="J171" s="390" t="str">
        <f>IF(G171&lt;0.0003,"соответствует","не соответствует")</f>
        <v>не соответствует</v>
      </c>
      <c r="K171" s="391" t="e">
        <f>STDEV(C171:C172)/AVERAGE(C171:C172)</f>
        <v>#DIV/0!</v>
      </c>
      <c r="L171" s="140"/>
      <c r="M171" s="140"/>
    </row>
    <row r="172" spans="1:13">
      <c r="A172" s="394"/>
      <c r="B172" s="443"/>
      <c r="C172" s="213">
        <f>N44</f>
        <v>0</v>
      </c>
      <c r="D172" s="213">
        <f t="shared" si="17"/>
        <v>0</v>
      </c>
      <c r="E172" s="395"/>
      <c r="F172" s="299">
        <f t="shared" si="16"/>
        <v>1.0285499571079844</v>
      </c>
      <c r="G172" s="396"/>
      <c r="H172" s="444"/>
      <c r="I172" s="410"/>
      <c r="J172" s="390"/>
      <c r="K172" s="392"/>
      <c r="L172" s="140"/>
      <c r="M172" s="140"/>
    </row>
    <row r="173" spans="1:13">
      <c r="A173" s="393">
        <v>42</v>
      </c>
      <c r="B173" s="443">
        <f>M31</f>
        <v>42</v>
      </c>
      <c r="C173" s="213">
        <f>M45</f>
        <v>0</v>
      </c>
      <c r="D173" s="213">
        <f t="shared" si="17"/>
        <v>0</v>
      </c>
      <c r="E173" s="395">
        <v>0.5</v>
      </c>
      <c r="F173" s="299">
        <f>EXP((D173-$C$77)/$C$76)*E173/1000</f>
        <v>1.0285499571079844</v>
      </c>
      <c r="G173" s="396">
        <f>IF(ISNUMBER(F173),ROUND((F173+F174)/2,6),"-")</f>
        <v>1.0285500000000001</v>
      </c>
      <c r="H173" s="444" t="str">
        <f>IF(G83="-","-",IF(G173&gt;=I173,"&gt;","&lt;"))</f>
        <v>&gt;</v>
      </c>
      <c r="I173" s="410">
        <f>VLOOKUP(E173,$D$65:$E$71,2,FALSE)/1000</f>
        <v>1.4999999999999999E-5</v>
      </c>
      <c r="J173" s="390" t="str">
        <f>IF(G173&lt;0.0003,"соответствует","не соответствует")</f>
        <v>не соответствует</v>
      </c>
      <c r="K173" s="391" t="e">
        <f>STDEV(C173:C174)/AVERAGE(C173:C174)</f>
        <v>#DIV/0!</v>
      </c>
      <c r="L173" s="140"/>
      <c r="M173" s="140"/>
    </row>
    <row r="174" spans="1:13">
      <c r="A174" s="394"/>
      <c r="B174" s="443"/>
      <c r="C174" s="213">
        <f>N45</f>
        <v>0</v>
      </c>
      <c r="D174" s="213">
        <f t="shared" si="17"/>
        <v>0</v>
      </c>
      <c r="E174" s="395"/>
      <c r="F174" s="299">
        <f t="shared" si="16"/>
        <v>1.0285499571079844</v>
      </c>
      <c r="G174" s="396"/>
      <c r="H174" s="444"/>
      <c r="I174" s="410"/>
      <c r="J174" s="390"/>
      <c r="K174" s="392"/>
      <c r="L174" s="140"/>
      <c r="M174" s="140"/>
    </row>
    <row r="175" spans="1:13">
      <c r="B175" s="140"/>
      <c r="C175" s="140"/>
      <c r="D175" s="140"/>
      <c r="E175" s="140"/>
      <c r="F175" s="140"/>
      <c r="G175" s="140"/>
      <c r="H175" s="140"/>
      <c r="I175" s="140"/>
      <c r="J175" s="140"/>
      <c r="K175" s="140"/>
      <c r="L175" s="140"/>
      <c r="M175" s="140"/>
    </row>
    <row r="176" spans="1:13">
      <c r="B176" s="140"/>
      <c r="C176" s="140"/>
      <c r="D176" s="140"/>
      <c r="E176" s="140"/>
      <c r="F176" s="140"/>
      <c r="G176" s="140"/>
      <c r="H176" s="140"/>
      <c r="I176" s="140"/>
      <c r="J176" s="140"/>
      <c r="K176" s="140"/>
      <c r="L176" s="140"/>
      <c r="M176" s="140"/>
    </row>
    <row r="177" spans="2:13">
      <c r="B177" s="140"/>
      <c r="C177" s="140"/>
      <c r="D177" s="140"/>
      <c r="E177" s="140"/>
      <c r="F177" s="140"/>
      <c r="G177" s="140"/>
      <c r="H177" s="140"/>
      <c r="I177" s="140"/>
      <c r="J177" s="140"/>
      <c r="K177" s="140"/>
      <c r="L177" s="140"/>
      <c r="M177" s="140"/>
    </row>
    <row r="178" spans="2:13">
      <c r="B178" s="140"/>
      <c r="C178" s="140"/>
      <c r="D178" s="140"/>
      <c r="E178" s="140"/>
      <c r="F178" s="140"/>
      <c r="G178" s="140"/>
      <c r="H178" s="140"/>
      <c r="I178" s="140"/>
      <c r="J178" s="140"/>
      <c r="K178" s="140"/>
      <c r="L178" s="140"/>
      <c r="M178" s="140"/>
    </row>
    <row r="179" spans="2:13">
      <c r="B179" s="140"/>
      <c r="C179" s="140"/>
      <c r="D179" s="140"/>
      <c r="E179" s="140"/>
      <c r="F179" s="140"/>
      <c r="G179" s="140"/>
      <c r="H179" s="140"/>
      <c r="I179" s="140"/>
      <c r="J179" s="140"/>
      <c r="K179" s="140"/>
      <c r="L179" s="140"/>
      <c r="M179" s="140"/>
    </row>
    <row r="180" spans="2:13">
      <c r="B180" s="140"/>
      <c r="C180" s="140"/>
      <c r="D180" s="140"/>
      <c r="E180" s="140"/>
      <c r="F180" s="140"/>
      <c r="G180" s="140"/>
      <c r="H180" s="140"/>
      <c r="I180" s="140"/>
      <c r="J180" s="140"/>
      <c r="K180" s="140"/>
      <c r="L180" s="140"/>
      <c r="M180" s="140"/>
    </row>
    <row r="181" spans="2:13">
      <c r="B181" s="140"/>
      <c r="C181" s="140"/>
      <c r="D181" s="140"/>
      <c r="E181" s="140"/>
      <c r="F181" s="140"/>
      <c r="G181" s="140"/>
      <c r="H181" s="140"/>
      <c r="I181" s="140"/>
      <c r="J181" s="140"/>
      <c r="K181" s="140"/>
      <c r="L181" s="140"/>
      <c r="M181" s="140"/>
    </row>
    <row r="182" spans="2:13">
      <c r="B182" s="140"/>
      <c r="C182" s="140"/>
      <c r="D182" s="140"/>
      <c r="E182" s="140"/>
      <c r="F182" s="140"/>
      <c r="G182" s="140"/>
      <c r="H182" s="140"/>
      <c r="I182" s="140"/>
      <c r="J182" s="140"/>
      <c r="K182" s="140"/>
      <c r="L182" s="140"/>
      <c r="M182" s="140"/>
    </row>
    <row r="183" spans="2:13">
      <c r="B183" s="140"/>
      <c r="C183" s="140"/>
      <c r="D183" s="140"/>
      <c r="E183" s="140"/>
      <c r="F183" s="140"/>
      <c r="G183" s="140"/>
      <c r="H183" s="140"/>
      <c r="I183" s="140"/>
      <c r="J183" s="140"/>
      <c r="K183" s="140"/>
      <c r="L183" s="140"/>
      <c r="M183" s="140"/>
    </row>
    <row r="184" spans="2:13">
      <c r="B184" s="140"/>
      <c r="C184" s="140"/>
      <c r="D184" s="140"/>
      <c r="E184" s="140"/>
      <c r="F184" s="140"/>
      <c r="G184" s="140"/>
      <c r="H184" s="140"/>
      <c r="I184" s="140"/>
      <c r="J184" s="140"/>
      <c r="K184" s="140"/>
      <c r="L184" s="140"/>
      <c r="M184" s="140"/>
    </row>
    <row r="185" spans="2:13">
      <c r="B185" s="140"/>
      <c r="C185" s="140"/>
      <c r="D185" s="140"/>
      <c r="E185" s="140"/>
      <c r="F185" s="140"/>
      <c r="G185" s="140"/>
      <c r="H185" s="140"/>
      <c r="I185" s="140"/>
      <c r="J185" s="140"/>
      <c r="K185" s="140"/>
      <c r="L185" s="140"/>
      <c r="M185" s="140"/>
    </row>
    <row r="186" spans="2:13">
      <c r="B186" s="140"/>
      <c r="C186" s="140"/>
      <c r="D186" s="140"/>
      <c r="E186" s="140"/>
      <c r="F186" s="140"/>
      <c r="G186" s="140"/>
      <c r="H186" s="140"/>
      <c r="I186" s="140"/>
      <c r="J186" s="140"/>
      <c r="K186" s="140"/>
      <c r="L186" s="140"/>
      <c r="M186" s="140"/>
    </row>
    <row r="187" spans="2:13">
      <c r="B187" s="140"/>
      <c r="C187" s="140"/>
      <c r="D187" s="140"/>
      <c r="E187" s="140"/>
      <c r="F187" s="140"/>
      <c r="G187" s="140"/>
      <c r="H187" s="140"/>
      <c r="I187" s="140"/>
      <c r="J187" s="140"/>
      <c r="K187" s="140"/>
      <c r="L187" s="140"/>
      <c r="M187" s="140"/>
    </row>
    <row r="188" spans="2:13">
      <c r="B188" s="140"/>
      <c r="C188" s="140"/>
      <c r="D188" s="140"/>
      <c r="E188" s="140"/>
      <c r="F188" s="140"/>
      <c r="G188" s="140"/>
      <c r="H188" s="140"/>
      <c r="I188" s="140"/>
      <c r="J188" s="140"/>
      <c r="K188" s="140"/>
      <c r="L188" s="140"/>
      <c r="M188" s="140"/>
    </row>
    <row r="189" spans="2:13">
      <c r="B189" s="140"/>
      <c r="C189" s="140"/>
      <c r="D189" s="140"/>
      <c r="E189" s="140"/>
      <c r="F189" s="140"/>
      <c r="G189" s="140"/>
      <c r="H189" s="140"/>
      <c r="I189" s="140"/>
      <c r="J189" s="140"/>
      <c r="K189" s="140"/>
      <c r="L189" s="140"/>
      <c r="M189" s="140"/>
    </row>
    <row r="190" spans="2:13">
      <c r="B190" s="140"/>
      <c r="C190" s="140"/>
      <c r="D190" s="140"/>
      <c r="E190" s="140"/>
      <c r="F190" s="140"/>
      <c r="G190" s="140"/>
      <c r="H190" s="140"/>
      <c r="I190" s="140"/>
      <c r="J190" s="140"/>
      <c r="K190" s="140"/>
      <c r="L190" s="140"/>
      <c r="M190" s="140"/>
    </row>
    <row r="191" spans="2:13">
      <c r="B191" s="140"/>
      <c r="C191" s="140"/>
      <c r="D191" s="140"/>
      <c r="E191" s="140"/>
      <c r="F191" s="140"/>
      <c r="G191" s="140"/>
      <c r="H191" s="140"/>
      <c r="I191" s="140"/>
      <c r="J191" s="140"/>
      <c r="K191" s="140"/>
      <c r="L191" s="140"/>
      <c r="M191" s="140"/>
    </row>
    <row r="192" spans="2:13">
      <c r="B192" s="140"/>
      <c r="C192" s="140"/>
      <c r="D192" s="140"/>
      <c r="E192" s="140"/>
      <c r="F192" s="140"/>
      <c r="G192" s="140"/>
      <c r="H192" s="140"/>
      <c r="I192" s="140"/>
      <c r="J192" s="140"/>
      <c r="K192" s="140"/>
      <c r="L192" s="140"/>
      <c r="M192" s="140"/>
    </row>
    <row r="193" spans="2:13">
      <c r="B193" s="140"/>
      <c r="C193" s="140"/>
      <c r="D193" s="140"/>
      <c r="E193" s="140"/>
      <c r="F193" s="140"/>
      <c r="G193" s="140"/>
      <c r="H193" s="140"/>
      <c r="I193" s="140"/>
      <c r="J193" s="140"/>
      <c r="K193" s="140"/>
      <c r="L193" s="140"/>
      <c r="M193" s="140"/>
    </row>
    <row r="194" spans="2:13">
      <c r="B194" s="140"/>
      <c r="C194" s="140"/>
      <c r="D194" s="140"/>
      <c r="E194" s="140"/>
      <c r="F194" s="140"/>
      <c r="G194" s="140"/>
      <c r="H194" s="140"/>
      <c r="I194" s="140"/>
      <c r="J194" s="140"/>
      <c r="K194" s="140"/>
      <c r="L194" s="140"/>
      <c r="M194" s="140"/>
    </row>
    <row r="195" spans="2:13">
      <c r="B195" s="140"/>
      <c r="C195" s="140"/>
      <c r="D195" s="140"/>
      <c r="E195" s="140"/>
      <c r="F195" s="140"/>
      <c r="G195" s="140"/>
      <c r="H195" s="140"/>
      <c r="I195" s="140"/>
      <c r="J195" s="140"/>
      <c r="K195" s="140"/>
      <c r="L195" s="140"/>
      <c r="M195" s="140"/>
    </row>
    <row r="196" spans="2:13">
      <c r="B196" s="140"/>
      <c r="C196" s="140"/>
      <c r="D196" s="140"/>
      <c r="E196" s="140"/>
      <c r="F196" s="140"/>
      <c r="G196" s="140"/>
      <c r="H196" s="140"/>
      <c r="I196" s="140"/>
      <c r="J196" s="140"/>
      <c r="K196" s="140"/>
      <c r="L196" s="140"/>
      <c r="M196" s="140"/>
    </row>
    <row r="197" spans="2:13">
      <c r="B197" s="140"/>
      <c r="C197" s="140"/>
      <c r="D197" s="140"/>
      <c r="E197" s="140"/>
      <c r="F197" s="140"/>
      <c r="G197" s="140"/>
      <c r="H197" s="140"/>
      <c r="I197" s="140"/>
      <c r="J197" s="140"/>
      <c r="K197" s="140"/>
      <c r="L197" s="140"/>
      <c r="M197" s="140"/>
    </row>
    <row r="198" spans="2:13">
      <c r="B198" s="140"/>
      <c r="C198" s="140"/>
      <c r="D198" s="140"/>
      <c r="E198" s="140"/>
      <c r="F198" s="140"/>
      <c r="G198" s="140"/>
      <c r="H198" s="140"/>
      <c r="I198" s="140"/>
      <c r="J198" s="140"/>
      <c r="K198" s="140"/>
      <c r="L198" s="140"/>
      <c r="M198" s="140"/>
    </row>
    <row r="199" spans="2:13">
      <c r="B199" s="140"/>
      <c r="C199" s="140"/>
      <c r="D199" s="140"/>
      <c r="E199" s="140"/>
      <c r="F199" s="140"/>
      <c r="G199" s="140"/>
      <c r="H199" s="140"/>
      <c r="I199" s="140"/>
      <c r="J199" s="140"/>
      <c r="K199" s="140"/>
      <c r="L199" s="140"/>
      <c r="M199" s="140"/>
    </row>
    <row r="200" spans="2:13">
      <c r="B200" s="140"/>
      <c r="C200" s="140"/>
      <c r="D200" s="140"/>
      <c r="E200" s="140"/>
      <c r="F200" s="140"/>
      <c r="G200" s="140"/>
      <c r="H200" s="140"/>
      <c r="I200" s="140"/>
      <c r="J200" s="140"/>
      <c r="K200" s="140"/>
      <c r="L200" s="140"/>
      <c r="M200" s="140"/>
    </row>
    <row r="201" spans="2:13">
      <c r="B201" s="140"/>
      <c r="C201" s="140"/>
      <c r="D201" s="140"/>
      <c r="E201" s="140"/>
      <c r="F201" s="140"/>
      <c r="G201" s="140"/>
      <c r="H201" s="140"/>
      <c r="I201" s="140"/>
      <c r="J201" s="140"/>
      <c r="K201" s="140"/>
      <c r="L201" s="140"/>
      <c r="M201" s="140"/>
    </row>
    <row r="202" spans="2:13">
      <c r="B202" s="140"/>
      <c r="C202" s="140"/>
      <c r="D202" s="140"/>
      <c r="E202" s="140"/>
      <c r="F202" s="140"/>
      <c r="G202" s="140"/>
      <c r="H202" s="140"/>
      <c r="I202" s="140"/>
      <c r="J202" s="140"/>
      <c r="K202" s="140"/>
      <c r="L202" s="140"/>
      <c r="M202" s="140"/>
    </row>
    <row r="203" spans="2:13">
      <c r="B203" s="140"/>
      <c r="C203" s="140"/>
      <c r="D203" s="140"/>
      <c r="E203" s="140"/>
      <c r="F203" s="140"/>
      <c r="G203" s="140"/>
      <c r="H203" s="140"/>
      <c r="I203" s="140"/>
      <c r="J203" s="140"/>
      <c r="K203" s="140"/>
      <c r="L203" s="140"/>
      <c r="M203" s="140"/>
    </row>
    <row r="204" spans="2:13">
      <c r="B204" s="140"/>
      <c r="C204" s="140"/>
      <c r="D204" s="140"/>
      <c r="E204" s="140"/>
      <c r="F204" s="140"/>
      <c r="G204" s="140"/>
      <c r="H204" s="140"/>
      <c r="I204" s="140"/>
      <c r="J204" s="140"/>
      <c r="K204" s="140"/>
      <c r="L204" s="140"/>
      <c r="M204" s="140"/>
    </row>
    <row r="205" spans="2:13">
      <c r="B205" s="140"/>
      <c r="C205" s="140"/>
      <c r="D205" s="140"/>
      <c r="E205" s="140"/>
      <c r="F205" s="140"/>
      <c r="G205" s="140"/>
      <c r="H205" s="140"/>
      <c r="I205" s="140"/>
      <c r="J205" s="140"/>
      <c r="K205" s="140"/>
      <c r="L205" s="140"/>
      <c r="M205" s="140"/>
    </row>
    <row r="206" spans="2:13">
      <c r="B206" s="140"/>
      <c r="C206" s="140"/>
      <c r="D206" s="140"/>
      <c r="E206" s="140"/>
      <c r="F206" s="140"/>
      <c r="G206" s="140"/>
      <c r="H206" s="140"/>
      <c r="I206" s="140"/>
      <c r="J206" s="140"/>
      <c r="K206" s="140"/>
      <c r="L206" s="140"/>
      <c r="M206" s="140"/>
    </row>
    <row r="207" spans="2:13">
      <c r="B207" s="140"/>
      <c r="C207" s="140"/>
      <c r="D207" s="140"/>
      <c r="E207" s="140"/>
      <c r="F207" s="140"/>
      <c r="G207" s="140"/>
      <c r="H207" s="140"/>
      <c r="I207" s="140"/>
      <c r="J207" s="140"/>
      <c r="K207" s="140"/>
      <c r="L207" s="140"/>
      <c r="M207" s="140"/>
    </row>
    <row r="208" spans="2:13">
      <c r="B208" s="140"/>
      <c r="C208" s="140"/>
      <c r="D208" s="140"/>
      <c r="E208" s="140"/>
      <c r="F208" s="140"/>
      <c r="G208" s="140"/>
      <c r="H208" s="140"/>
      <c r="I208" s="140"/>
      <c r="J208" s="140"/>
      <c r="K208" s="140"/>
      <c r="L208" s="140"/>
      <c r="M208" s="140"/>
    </row>
    <row r="209" spans="2:13">
      <c r="B209" s="140"/>
      <c r="C209" s="140"/>
      <c r="D209" s="140"/>
      <c r="E209" s="140"/>
      <c r="F209" s="140"/>
      <c r="G209" s="140"/>
      <c r="H209" s="140"/>
      <c r="I209" s="140"/>
      <c r="J209" s="140"/>
      <c r="K209" s="140"/>
      <c r="L209" s="140"/>
      <c r="M209" s="140"/>
    </row>
    <row r="210" spans="2:13">
      <c r="B210" s="140"/>
      <c r="C210" s="140"/>
      <c r="D210" s="140"/>
      <c r="E210" s="140"/>
      <c r="F210" s="140"/>
      <c r="G210" s="140"/>
      <c r="H210" s="140"/>
      <c r="I210" s="140"/>
      <c r="J210" s="140"/>
      <c r="K210" s="140"/>
      <c r="L210" s="140"/>
      <c r="M210" s="140"/>
    </row>
    <row r="211" spans="2:13">
      <c r="B211" s="140"/>
      <c r="C211" s="140"/>
      <c r="D211" s="140"/>
      <c r="E211" s="140"/>
      <c r="F211" s="140"/>
      <c r="G211" s="140"/>
      <c r="H211" s="140"/>
      <c r="I211" s="140"/>
      <c r="J211" s="140"/>
      <c r="K211" s="140"/>
      <c r="L211" s="140"/>
      <c r="M211" s="140"/>
    </row>
    <row r="212" spans="2:13">
      <c r="B212" s="140"/>
      <c r="C212" s="140"/>
      <c r="D212" s="140"/>
      <c r="E212" s="140"/>
      <c r="F212" s="140"/>
      <c r="G212" s="140"/>
      <c r="H212" s="140"/>
      <c r="I212" s="140"/>
      <c r="J212" s="140"/>
      <c r="K212" s="140"/>
      <c r="L212" s="140"/>
      <c r="M212" s="140"/>
    </row>
    <row r="213" spans="2:13">
      <c r="B213" s="140"/>
      <c r="C213" s="140"/>
      <c r="D213" s="140"/>
      <c r="E213" s="140"/>
      <c r="F213" s="140"/>
      <c r="G213" s="140"/>
      <c r="H213" s="140"/>
      <c r="I213" s="140"/>
      <c r="J213" s="140"/>
      <c r="K213" s="140"/>
      <c r="L213" s="140"/>
      <c r="M213" s="140"/>
    </row>
    <row r="214" spans="2:13">
      <c r="B214" s="140"/>
      <c r="C214" s="140"/>
      <c r="D214" s="140"/>
      <c r="E214" s="140"/>
      <c r="F214" s="140"/>
      <c r="G214" s="140"/>
      <c r="H214" s="140"/>
      <c r="I214" s="140"/>
      <c r="J214" s="140"/>
      <c r="K214" s="140"/>
      <c r="L214" s="140"/>
      <c r="M214" s="140"/>
    </row>
    <row r="215" spans="2:13">
      <c r="B215" s="140"/>
      <c r="C215" s="140"/>
      <c r="D215" s="140"/>
      <c r="E215" s="140"/>
      <c r="F215" s="140"/>
      <c r="G215" s="140"/>
      <c r="H215" s="140"/>
      <c r="I215" s="140"/>
      <c r="J215" s="140"/>
      <c r="K215" s="140"/>
      <c r="L215" s="140"/>
      <c r="M215" s="140"/>
    </row>
    <row r="216" spans="2:13">
      <c r="B216" s="140"/>
      <c r="C216" s="140"/>
      <c r="D216" s="140"/>
      <c r="E216" s="140"/>
      <c r="F216" s="140"/>
      <c r="G216" s="140"/>
      <c r="H216" s="140"/>
      <c r="I216" s="140"/>
      <c r="J216" s="140"/>
      <c r="K216" s="140"/>
      <c r="L216" s="140"/>
      <c r="M216" s="140"/>
    </row>
    <row r="217" spans="2:13">
      <c r="B217" s="140"/>
      <c r="C217" s="140"/>
      <c r="D217" s="140"/>
      <c r="E217" s="140"/>
      <c r="F217" s="140"/>
      <c r="G217" s="140"/>
      <c r="H217" s="140"/>
      <c r="I217" s="140"/>
      <c r="J217" s="140"/>
      <c r="K217" s="140"/>
      <c r="L217" s="140"/>
      <c r="M217" s="140"/>
    </row>
    <row r="218" spans="2:13">
      <c r="B218" s="140"/>
      <c r="C218" s="140"/>
      <c r="D218" s="140"/>
      <c r="E218" s="140"/>
      <c r="F218" s="140"/>
      <c r="G218" s="140"/>
      <c r="H218" s="140"/>
      <c r="I218" s="140"/>
      <c r="J218" s="140"/>
      <c r="K218" s="140"/>
      <c r="L218" s="140"/>
      <c r="M218" s="140"/>
    </row>
    <row r="219" spans="2:13">
      <c r="B219" s="140"/>
      <c r="C219" s="140"/>
      <c r="D219" s="140"/>
      <c r="E219" s="140"/>
      <c r="F219" s="140"/>
      <c r="G219" s="140"/>
      <c r="H219" s="140"/>
      <c r="I219" s="140"/>
      <c r="J219" s="140"/>
      <c r="K219" s="140"/>
      <c r="L219" s="140"/>
      <c r="M219" s="140"/>
    </row>
    <row r="220" spans="2:13">
      <c r="B220" s="140"/>
      <c r="C220" s="140"/>
      <c r="D220" s="140"/>
      <c r="E220" s="140"/>
      <c r="F220" s="140"/>
      <c r="G220" s="140"/>
      <c r="H220" s="140"/>
      <c r="I220" s="140"/>
      <c r="J220" s="140"/>
      <c r="K220" s="140"/>
      <c r="L220" s="140"/>
      <c r="M220" s="140"/>
    </row>
    <row r="221" spans="2:13">
      <c r="B221" s="140"/>
      <c r="C221" s="140"/>
      <c r="D221" s="140"/>
      <c r="E221" s="140"/>
      <c r="F221" s="140"/>
      <c r="G221" s="140"/>
      <c r="H221" s="140"/>
      <c r="I221" s="140"/>
      <c r="J221" s="140"/>
      <c r="K221" s="140"/>
      <c r="L221" s="140"/>
      <c r="M221" s="140"/>
    </row>
    <row r="222" spans="2:13">
      <c r="B222" s="140"/>
      <c r="C222" s="140"/>
      <c r="D222" s="140"/>
      <c r="E222" s="140"/>
      <c r="F222" s="140"/>
      <c r="G222" s="140"/>
      <c r="H222" s="140"/>
      <c r="I222" s="140"/>
      <c r="J222" s="140"/>
      <c r="K222" s="140"/>
      <c r="L222" s="140"/>
      <c r="M222" s="140"/>
    </row>
    <row r="223" spans="2:13">
      <c r="B223" s="140"/>
      <c r="C223" s="140"/>
      <c r="D223" s="140"/>
      <c r="E223" s="140"/>
      <c r="F223" s="140"/>
      <c r="G223" s="140"/>
      <c r="H223" s="140"/>
      <c r="I223" s="140"/>
      <c r="J223" s="140"/>
      <c r="K223" s="140"/>
      <c r="L223" s="140"/>
      <c r="M223" s="140"/>
    </row>
    <row r="224" spans="2:13">
      <c r="B224" s="140"/>
      <c r="C224" s="140"/>
      <c r="D224" s="140"/>
      <c r="E224" s="140"/>
      <c r="F224" s="140"/>
      <c r="G224" s="140"/>
      <c r="H224" s="140"/>
      <c r="I224" s="140"/>
      <c r="J224" s="140"/>
      <c r="K224" s="140"/>
      <c r="L224" s="140"/>
      <c r="M224" s="140"/>
    </row>
    <row r="225" spans="2:13">
      <c r="B225" s="140"/>
      <c r="C225" s="140"/>
      <c r="D225" s="140"/>
      <c r="E225" s="140"/>
      <c r="F225" s="140"/>
      <c r="G225" s="140"/>
      <c r="H225" s="140"/>
      <c r="I225" s="140"/>
      <c r="J225" s="140"/>
      <c r="K225" s="140"/>
      <c r="L225" s="140"/>
      <c r="M225" s="140"/>
    </row>
    <row r="226" spans="2:13">
      <c r="B226" s="140"/>
      <c r="C226" s="140"/>
      <c r="D226" s="140"/>
      <c r="E226" s="140"/>
      <c r="F226" s="140"/>
      <c r="G226" s="140"/>
      <c r="H226" s="140"/>
      <c r="I226" s="140"/>
      <c r="J226" s="140"/>
      <c r="K226" s="140"/>
      <c r="L226" s="140"/>
      <c r="M226" s="140"/>
    </row>
    <row r="227" spans="2:13">
      <c r="B227" s="140"/>
      <c r="C227" s="140"/>
      <c r="D227" s="140"/>
      <c r="E227" s="140"/>
      <c r="F227" s="140"/>
      <c r="G227" s="140"/>
      <c r="H227" s="140"/>
      <c r="I227" s="140"/>
      <c r="J227" s="140"/>
      <c r="K227" s="140"/>
      <c r="L227" s="140"/>
      <c r="M227" s="140"/>
    </row>
    <row r="228" spans="2:13">
      <c r="B228" s="140"/>
      <c r="C228" s="140"/>
      <c r="D228" s="140"/>
      <c r="E228" s="140"/>
      <c r="F228" s="140"/>
      <c r="G228" s="140"/>
      <c r="H228" s="140"/>
      <c r="I228" s="140"/>
      <c r="J228" s="140"/>
      <c r="K228" s="140"/>
      <c r="L228" s="140"/>
      <c r="M228" s="140"/>
    </row>
    <row r="229" spans="2:13">
      <c r="B229" s="140"/>
      <c r="C229" s="140"/>
      <c r="D229" s="140"/>
      <c r="E229" s="140"/>
      <c r="F229" s="140"/>
      <c r="G229" s="140"/>
      <c r="H229" s="140"/>
      <c r="I229" s="140"/>
      <c r="J229" s="140"/>
      <c r="K229" s="140"/>
      <c r="L229" s="140"/>
      <c r="M229" s="140"/>
    </row>
    <row r="230" spans="2:13">
      <c r="B230" s="140"/>
      <c r="C230" s="140"/>
      <c r="D230" s="140"/>
      <c r="E230" s="140"/>
      <c r="F230" s="140"/>
      <c r="G230" s="140"/>
      <c r="H230" s="140"/>
      <c r="I230" s="140"/>
      <c r="J230" s="140"/>
      <c r="K230" s="140"/>
      <c r="L230" s="140"/>
      <c r="M230" s="140"/>
    </row>
    <row r="231" spans="2:13">
      <c r="B231" s="140"/>
      <c r="C231" s="140"/>
      <c r="D231" s="140"/>
      <c r="E231" s="140"/>
      <c r="F231" s="140"/>
      <c r="G231" s="140"/>
      <c r="H231" s="140"/>
      <c r="I231" s="140"/>
      <c r="J231" s="140"/>
      <c r="K231" s="140"/>
      <c r="L231" s="140"/>
      <c r="M231" s="140"/>
    </row>
    <row r="232" spans="2:13">
      <c r="B232" s="140"/>
      <c r="C232" s="140"/>
      <c r="D232" s="140"/>
      <c r="E232" s="140"/>
      <c r="F232" s="140"/>
      <c r="G232" s="140"/>
      <c r="H232" s="140"/>
      <c r="I232" s="140"/>
      <c r="J232" s="140"/>
      <c r="K232" s="140"/>
      <c r="L232" s="140"/>
      <c r="M232" s="140"/>
    </row>
    <row r="233" spans="2:13">
      <c r="B233" s="140"/>
      <c r="C233" s="140"/>
      <c r="D233" s="140"/>
      <c r="E233" s="140"/>
      <c r="F233" s="140"/>
      <c r="G233" s="140"/>
      <c r="H233" s="140"/>
      <c r="I233" s="140"/>
      <c r="J233" s="140"/>
      <c r="K233" s="140"/>
      <c r="L233" s="140"/>
      <c r="M233" s="140"/>
    </row>
    <row r="234" spans="2:13">
      <c r="B234" s="140"/>
      <c r="C234" s="140"/>
      <c r="D234" s="140"/>
      <c r="E234" s="140"/>
      <c r="F234" s="140"/>
      <c r="G234" s="140"/>
      <c r="H234" s="140"/>
      <c r="I234" s="140"/>
      <c r="J234" s="140"/>
      <c r="K234" s="140"/>
      <c r="L234" s="140"/>
      <c r="M234" s="140"/>
    </row>
    <row r="235" spans="2:13">
      <c r="B235" s="140"/>
      <c r="C235" s="140"/>
      <c r="D235" s="140"/>
      <c r="E235" s="140"/>
      <c r="F235" s="140"/>
      <c r="G235" s="140"/>
      <c r="H235" s="140"/>
      <c r="I235" s="140"/>
      <c r="J235" s="140"/>
      <c r="K235" s="140"/>
      <c r="L235" s="140"/>
      <c r="M235" s="140"/>
    </row>
    <row r="236" spans="2:13">
      <c r="B236" s="140"/>
      <c r="C236" s="140"/>
      <c r="D236" s="140"/>
      <c r="E236" s="140"/>
      <c r="F236" s="140"/>
      <c r="G236" s="140"/>
      <c r="H236" s="140"/>
      <c r="I236" s="140"/>
      <c r="J236" s="140"/>
      <c r="K236" s="140"/>
      <c r="L236" s="140"/>
      <c r="M236" s="140"/>
    </row>
    <row r="237" spans="2:13">
      <c r="B237" s="140"/>
      <c r="C237" s="140"/>
      <c r="D237" s="140"/>
      <c r="E237" s="140"/>
      <c r="F237" s="140"/>
      <c r="G237" s="140"/>
      <c r="H237" s="140"/>
      <c r="I237" s="140"/>
      <c r="J237" s="140"/>
      <c r="K237" s="140"/>
      <c r="L237" s="140"/>
      <c r="M237" s="140"/>
    </row>
    <row r="238" spans="2:13">
      <c r="B238" s="140"/>
      <c r="C238" s="140"/>
      <c r="D238" s="140"/>
      <c r="E238" s="140"/>
      <c r="F238" s="140"/>
      <c r="G238" s="140"/>
      <c r="H238" s="140"/>
      <c r="I238" s="140"/>
      <c r="J238" s="140"/>
      <c r="K238" s="140"/>
      <c r="L238" s="140"/>
      <c r="M238" s="140"/>
    </row>
    <row r="239" spans="2:13">
      <c r="B239" s="140"/>
      <c r="C239" s="140"/>
      <c r="D239" s="140"/>
      <c r="E239" s="140"/>
      <c r="F239" s="140"/>
      <c r="G239" s="140"/>
      <c r="H239" s="140"/>
      <c r="I239" s="140"/>
      <c r="J239" s="140"/>
      <c r="K239" s="140"/>
      <c r="L239" s="140"/>
      <c r="M239" s="140"/>
    </row>
    <row r="240" spans="2:13">
      <c r="B240" s="140"/>
      <c r="C240" s="140"/>
      <c r="D240" s="140"/>
      <c r="E240" s="140"/>
      <c r="F240" s="140"/>
      <c r="G240" s="140"/>
      <c r="H240" s="140"/>
      <c r="I240" s="140"/>
      <c r="J240" s="140"/>
      <c r="K240" s="140"/>
      <c r="L240" s="140"/>
      <c r="M240" s="140"/>
    </row>
    <row r="241" spans="2:13">
      <c r="B241" s="140"/>
      <c r="C241" s="140"/>
      <c r="D241" s="140"/>
      <c r="E241" s="140"/>
      <c r="F241" s="140"/>
      <c r="G241" s="140"/>
      <c r="H241" s="140"/>
      <c r="I241" s="140"/>
      <c r="J241" s="140"/>
      <c r="K241" s="140"/>
      <c r="L241" s="140"/>
      <c r="M241" s="140"/>
    </row>
    <row r="242" spans="2:13">
      <c r="B242" s="140"/>
      <c r="C242" s="140"/>
      <c r="D242" s="140"/>
      <c r="E242" s="140"/>
      <c r="F242" s="140"/>
      <c r="G242" s="140"/>
      <c r="H242" s="140"/>
      <c r="I242" s="140"/>
      <c r="J242" s="140"/>
      <c r="K242" s="140"/>
      <c r="L242" s="140"/>
      <c r="M242" s="140"/>
    </row>
    <row r="243" spans="2:13">
      <c r="B243" s="140"/>
      <c r="C243" s="140"/>
      <c r="D243" s="140"/>
      <c r="E243" s="140"/>
      <c r="F243" s="140"/>
      <c r="G243" s="140"/>
      <c r="H243" s="140"/>
      <c r="I243" s="140"/>
      <c r="J243" s="140"/>
      <c r="K243" s="140"/>
      <c r="L243" s="140"/>
      <c r="M243" s="140"/>
    </row>
    <row r="244" spans="2:13">
      <c r="B244" s="140"/>
      <c r="C244" s="140"/>
      <c r="D244" s="140"/>
      <c r="E244" s="140"/>
      <c r="F244" s="140"/>
      <c r="G244" s="140"/>
      <c r="H244" s="140"/>
      <c r="I244" s="140"/>
      <c r="J244" s="140"/>
      <c r="K244" s="140"/>
      <c r="L244" s="140"/>
      <c r="M244" s="140"/>
    </row>
    <row r="245" spans="2:13">
      <c r="B245" s="140"/>
      <c r="C245" s="140"/>
      <c r="D245" s="140"/>
      <c r="E245" s="140"/>
      <c r="F245" s="140"/>
      <c r="G245" s="140"/>
      <c r="H245" s="140"/>
      <c r="I245" s="140"/>
      <c r="J245" s="140"/>
      <c r="K245" s="140"/>
      <c r="L245" s="140"/>
      <c r="M245" s="140"/>
    </row>
    <row r="246" spans="2:13">
      <c r="B246" s="140"/>
      <c r="C246" s="140"/>
      <c r="D246" s="140"/>
      <c r="E246" s="140"/>
      <c r="F246" s="140"/>
      <c r="G246" s="140"/>
      <c r="H246" s="140"/>
      <c r="I246" s="140"/>
      <c r="J246" s="140"/>
      <c r="K246" s="140"/>
      <c r="L246" s="140"/>
      <c r="M246" s="140"/>
    </row>
    <row r="247" spans="2:13">
      <c r="B247" s="140"/>
      <c r="C247" s="140"/>
      <c r="D247" s="140"/>
      <c r="E247" s="140"/>
      <c r="F247" s="140"/>
      <c r="G247" s="140"/>
      <c r="H247" s="140"/>
      <c r="I247" s="140"/>
      <c r="J247" s="140"/>
      <c r="K247" s="140"/>
      <c r="L247" s="140"/>
      <c r="M247" s="140"/>
    </row>
    <row r="248" spans="2:13">
      <c r="B248" s="140"/>
      <c r="C248" s="140"/>
      <c r="D248" s="140"/>
      <c r="E248" s="140"/>
      <c r="F248" s="140"/>
      <c r="G248" s="140"/>
      <c r="H248" s="140"/>
      <c r="I248" s="140"/>
      <c r="J248" s="140"/>
      <c r="K248" s="140"/>
      <c r="L248" s="140"/>
      <c r="M248" s="140"/>
    </row>
    <row r="249" spans="2:13">
      <c r="B249" s="140"/>
      <c r="C249" s="140"/>
      <c r="D249" s="140"/>
      <c r="E249" s="140"/>
      <c r="F249" s="140"/>
      <c r="G249" s="140"/>
      <c r="H249" s="140"/>
      <c r="I249" s="140"/>
      <c r="J249" s="140"/>
      <c r="K249" s="140"/>
      <c r="L249" s="140"/>
      <c r="M249" s="140"/>
    </row>
    <row r="250" spans="2:13">
      <c r="B250" s="140"/>
      <c r="C250" s="140"/>
      <c r="D250" s="140"/>
      <c r="E250" s="140"/>
      <c r="F250" s="140"/>
      <c r="G250" s="140"/>
      <c r="H250" s="140"/>
      <c r="I250" s="140"/>
      <c r="J250" s="140"/>
      <c r="K250" s="140"/>
      <c r="L250" s="140"/>
      <c r="M250" s="140"/>
    </row>
    <row r="251" spans="2:13">
      <c r="B251" s="140"/>
      <c r="C251" s="140"/>
      <c r="D251" s="140"/>
      <c r="E251" s="140"/>
      <c r="F251" s="140"/>
      <c r="G251" s="140"/>
      <c r="H251" s="140"/>
      <c r="I251" s="140"/>
      <c r="J251" s="140"/>
      <c r="K251" s="140"/>
      <c r="L251" s="140"/>
      <c r="M251" s="140"/>
    </row>
    <row r="252" spans="2:13">
      <c r="B252" s="140"/>
      <c r="C252" s="140"/>
      <c r="D252" s="140"/>
      <c r="E252" s="140"/>
      <c r="F252" s="140"/>
      <c r="G252" s="140"/>
      <c r="H252" s="140"/>
      <c r="I252" s="140"/>
      <c r="J252" s="140"/>
      <c r="K252" s="140"/>
      <c r="L252" s="140"/>
      <c r="M252" s="140"/>
    </row>
    <row r="253" spans="2:13">
      <c r="B253" s="140"/>
      <c r="C253" s="140"/>
      <c r="D253" s="140"/>
      <c r="E253" s="140"/>
      <c r="F253" s="140"/>
      <c r="G253" s="140"/>
      <c r="H253" s="140"/>
      <c r="I253" s="140"/>
      <c r="J253" s="140"/>
      <c r="K253" s="140"/>
      <c r="L253" s="140"/>
      <c r="M253" s="140"/>
    </row>
    <row r="254" spans="2:13">
      <c r="B254" s="140"/>
      <c r="C254" s="140"/>
      <c r="D254" s="140"/>
      <c r="E254" s="140"/>
      <c r="F254" s="140"/>
      <c r="G254" s="140"/>
      <c r="H254" s="140"/>
      <c r="I254" s="140"/>
      <c r="J254" s="140"/>
      <c r="K254" s="140"/>
      <c r="L254" s="140"/>
      <c r="M254" s="140"/>
    </row>
    <row r="255" spans="2:13">
      <c r="B255" s="140"/>
      <c r="C255" s="140"/>
      <c r="D255" s="140"/>
      <c r="E255" s="140"/>
      <c r="F255" s="140"/>
      <c r="G255" s="140"/>
      <c r="H255" s="140"/>
      <c r="I255" s="140"/>
      <c r="J255" s="140"/>
      <c r="K255" s="140"/>
      <c r="L255" s="140"/>
      <c r="M255" s="140"/>
    </row>
    <row r="256" spans="2:13">
      <c r="B256" s="140"/>
      <c r="C256" s="140"/>
      <c r="D256" s="140"/>
      <c r="E256" s="140"/>
      <c r="F256" s="140"/>
      <c r="G256" s="140"/>
      <c r="H256" s="140"/>
      <c r="I256" s="140"/>
      <c r="J256" s="140"/>
      <c r="K256" s="140"/>
      <c r="L256" s="140"/>
      <c r="M256" s="140"/>
    </row>
    <row r="257" spans="2:13">
      <c r="B257" s="140"/>
      <c r="C257" s="140"/>
      <c r="D257" s="140"/>
      <c r="E257" s="140"/>
      <c r="F257" s="140"/>
      <c r="G257" s="140"/>
      <c r="H257" s="140"/>
      <c r="I257" s="140"/>
      <c r="J257" s="140"/>
      <c r="K257" s="140"/>
      <c r="L257" s="140"/>
      <c r="M257" s="140"/>
    </row>
    <row r="258" spans="2:13">
      <c r="B258" s="140"/>
      <c r="C258" s="140"/>
      <c r="D258" s="140"/>
      <c r="E258" s="140"/>
      <c r="F258" s="140"/>
      <c r="G258" s="140"/>
      <c r="H258" s="140"/>
      <c r="I258" s="140"/>
      <c r="J258" s="140"/>
      <c r="K258" s="140"/>
      <c r="L258" s="140"/>
      <c r="M258" s="140"/>
    </row>
    <row r="259" spans="2:13">
      <c r="B259" s="140"/>
      <c r="C259" s="140"/>
      <c r="D259" s="140"/>
      <c r="E259" s="140"/>
      <c r="F259" s="140"/>
      <c r="G259" s="140"/>
      <c r="H259" s="140"/>
      <c r="I259" s="140"/>
      <c r="J259" s="140"/>
      <c r="K259" s="140"/>
      <c r="L259" s="140"/>
      <c r="M259" s="140"/>
    </row>
    <row r="260" spans="2:13">
      <c r="B260" s="140"/>
      <c r="C260" s="140"/>
      <c r="D260" s="140"/>
      <c r="E260" s="140"/>
      <c r="F260" s="140"/>
      <c r="G260" s="140"/>
      <c r="H260" s="140"/>
      <c r="I260" s="140"/>
      <c r="J260" s="140"/>
      <c r="K260" s="140"/>
      <c r="L260" s="140"/>
      <c r="M260" s="140"/>
    </row>
    <row r="261" spans="2:13">
      <c r="B261" s="140"/>
      <c r="C261" s="140"/>
      <c r="D261" s="140"/>
      <c r="E261" s="140"/>
      <c r="F261" s="140"/>
      <c r="G261" s="140"/>
      <c r="H261" s="140"/>
      <c r="I261" s="140"/>
      <c r="J261" s="140"/>
      <c r="K261" s="140"/>
      <c r="L261" s="140"/>
      <c r="M261" s="140"/>
    </row>
    <row r="262" spans="2:13">
      <c r="B262" s="140"/>
      <c r="C262" s="140"/>
      <c r="D262" s="140"/>
      <c r="E262" s="140"/>
      <c r="F262" s="140"/>
      <c r="G262" s="140"/>
      <c r="H262" s="140"/>
      <c r="I262" s="140"/>
      <c r="J262" s="140"/>
      <c r="K262" s="140"/>
      <c r="L262" s="140"/>
      <c r="M262" s="140"/>
    </row>
    <row r="263" spans="2:13">
      <c r="B263" s="140"/>
      <c r="C263" s="140"/>
      <c r="D263" s="140"/>
      <c r="E263" s="140"/>
      <c r="F263" s="140"/>
      <c r="G263" s="140"/>
      <c r="H263" s="140"/>
      <c r="I263" s="140"/>
      <c r="J263" s="140"/>
      <c r="K263" s="140"/>
      <c r="L263" s="140"/>
      <c r="M263" s="140"/>
    </row>
    <row r="264" spans="2:13">
      <c r="B264" s="140"/>
      <c r="C264" s="140"/>
      <c r="D264" s="140"/>
      <c r="E264" s="140"/>
      <c r="F264" s="140"/>
      <c r="G264" s="140"/>
      <c r="H264" s="140"/>
      <c r="I264" s="140"/>
      <c r="J264" s="140"/>
      <c r="K264" s="140"/>
      <c r="L264" s="140"/>
      <c r="M264" s="140"/>
    </row>
    <row r="265" spans="2:13">
      <c r="B265" s="140"/>
      <c r="C265" s="140"/>
      <c r="D265" s="140"/>
      <c r="E265" s="140"/>
      <c r="F265" s="140"/>
      <c r="G265" s="140"/>
      <c r="H265" s="140"/>
      <c r="I265" s="140"/>
      <c r="J265" s="140"/>
      <c r="K265" s="140"/>
      <c r="L265" s="140"/>
      <c r="M265" s="140"/>
    </row>
    <row r="266" spans="2:13">
      <c r="B266" s="140"/>
      <c r="C266" s="140"/>
      <c r="D266" s="140"/>
      <c r="E266" s="140"/>
      <c r="F266" s="140"/>
      <c r="G266" s="140"/>
      <c r="H266" s="140"/>
      <c r="I266" s="140"/>
      <c r="J266" s="140"/>
      <c r="K266" s="140"/>
      <c r="L266" s="140"/>
      <c r="M266" s="140"/>
    </row>
    <row r="267" spans="2:13">
      <c r="B267" s="140"/>
      <c r="C267" s="140"/>
      <c r="D267" s="140"/>
      <c r="E267" s="140"/>
      <c r="F267" s="140"/>
      <c r="G267" s="140"/>
      <c r="H267" s="140"/>
      <c r="I267" s="140"/>
      <c r="J267" s="140"/>
      <c r="K267" s="140"/>
      <c r="L267" s="140"/>
      <c r="M267" s="140"/>
    </row>
    <row r="268" spans="2:13">
      <c r="B268" s="140"/>
      <c r="C268" s="140"/>
      <c r="D268" s="140"/>
      <c r="E268" s="140"/>
      <c r="F268" s="140"/>
      <c r="G268" s="140"/>
      <c r="H268" s="140"/>
      <c r="I268" s="140"/>
      <c r="J268" s="140"/>
      <c r="K268" s="140"/>
      <c r="L268" s="140"/>
      <c r="M268" s="140"/>
    </row>
    <row r="269" spans="2:13">
      <c r="B269" s="140"/>
      <c r="C269" s="140"/>
      <c r="D269" s="140"/>
      <c r="E269" s="140"/>
      <c r="F269" s="140"/>
      <c r="G269" s="140"/>
      <c r="H269" s="140"/>
      <c r="I269" s="140"/>
      <c r="J269" s="140"/>
      <c r="K269" s="140"/>
      <c r="L269" s="140"/>
      <c r="M269" s="140"/>
    </row>
    <row r="270" spans="2:13">
      <c r="B270" s="140"/>
      <c r="C270" s="140"/>
      <c r="D270" s="140"/>
      <c r="E270" s="140"/>
      <c r="F270" s="140"/>
      <c r="G270" s="140"/>
      <c r="H270" s="140"/>
      <c r="I270" s="140"/>
      <c r="J270" s="140"/>
      <c r="K270" s="140"/>
      <c r="L270" s="140"/>
      <c r="M270" s="140"/>
    </row>
    <row r="271" spans="2:13">
      <c r="B271" s="140"/>
      <c r="C271" s="140"/>
      <c r="D271" s="140"/>
      <c r="E271" s="140"/>
      <c r="F271" s="140"/>
      <c r="G271" s="140"/>
      <c r="H271" s="140"/>
      <c r="I271" s="140"/>
      <c r="J271" s="140"/>
      <c r="K271" s="140"/>
      <c r="L271" s="140"/>
      <c r="M271" s="140"/>
    </row>
    <row r="272" spans="2:13">
      <c r="B272" s="140"/>
      <c r="C272" s="140"/>
      <c r="D272" s="140"/>
      <c r="E272" s="140"/>
      <c r="F272" s="140"/>
      <c r="G272" s="140"/>
      <c r="H272" s="140"/>
      <c r="I272" s="140"/>
      <c r="J272" s="140"/>
      <c r="K272" s="140"/>
      <c r="L272" s="140"/>
      <c r="M272" s="140"/>
    </row>
    <row r="273" spans="2:13">
      <c r="B273" s="140"/>
      <c r="C273" s="140"/>
      <c r="D273" s="140"/>
      <c r="E273" s="140"/>
      <c r="F273" s="140"/>
      <c r="G273" s="140"/>
      <c r="H273" s="140"/>
      <c r="I273" s="140"/>
      <c r="J273" s="140"/>
      <c r="K273" s="140"/>
      <c r="L273" s="140"/>
      <c r="M273" s="140"/>
    </row>
    <row r="274" spans="2:13">
      <c r="B274" s="140"/>
      <c r="C274" s="140"/>
      <c r="D274" s="140"/>
      <c r="E274" s="140"/>
      <c r="F274" s="140"/>
      <c r="G274" s="140"/>
      <c r="H274" s="140"/>
      <c r="I274" s="140"/>
      <c r="J274" s="140"/>
      <c r="K274" s="140"/>
      <c r="L274" s="140"/>
      <c r="M274" s="140"/>
    </row>
    <row r="275" spans="2:13">
      <c r="B275" s="140"/>
      <c r="C275" s="140"/>
      <c r="D275" s="140"/>
      <c r="E275" s="140"/>
      <c r="F275" s="140"/>
      <c r="G275" s="140"/>
      <c r="H275" s="140"/>
      <c r="I275" s="140"/>
      <c r="J275" s="140"/>
      <c r="K275" s="140"/>
      <c r="L275" s="140"/>
      <c r="M275" s="140"/>
    </row>
    <row r="276" spans="2:13">
      <c r="B276" s="140"/>
      <c r="C276" s="140"/>
      <c r="D276" s="140"/>
      <c r="E276" s="140"/>
      <c r="F276" s="140"/>
      <c r="G276" s="140"/>
      <c r="H276" s="140"/>
      <c r="I276" s="140"/>
      <c r="J276" s="140"/>
      <c r="K276" s="140"/>
      <c r="L276" s="140"/>
      <c r="M276" s="140"/>
    </row>
    <row r="277" spans="2:13">
      <c r="B277" s="140"/>
      <c r="C277" s="140"/>
      <c r="D277" s="140"/>
      <c r="E277" s="140"/>
      <c r="F277" s="140"/>
      <c r="G277" s="140"/>
      <c r="H277" s="140"/>
      <c r="I277" s="140"/>
      <c r="J277" s="140"/>
      <c r="K277" s="140"/>
      <c r="L277" s="140"/>
      <c r="M277" s="140"/>
    </row>
    <row r="278" spans="2:13">
      <c r="B278" s="140"/>
      <c r="C278" s="140"/>
      <c r="D278" s="140"/>
      <c r="E278" s="140"/>
      <c r="F278" s="140"/>
      <c r="G278" s="140"/>
      <c r="H278" s="140"/>
      <c r="I278" s="140"/>
      <c r="J278" s="140"/>
      <c r="K278" s="140"/>
      <c r="L278" s="140"/>
      <c r="M278" s="140"/>
    </row>
    <row r="279" spans="2:13">
      <c r="B279" s="140"/>
      <c r="C279" s="140"/>
      <c r="D279" s="140"/>
      <c r="E279" s="140"/>
      <c r="F279" s="140"/>
      <c r="G279" s="140"/>
      <c r="H279" s="140"/>
      <c r="I279" s="140"/>
      <c r="J279" s="140"/>
      <c r="K279" s="140"/>
      <c r="L279" s="140"/>
      <c r="M279" s="140"/>
    </row>
    <row r="280" spans="2:13">
      <c r="B280" s="140"/>
      <c r="C280" s="140"/>
      <c r="D280" s="140"/>
      <c r="E280" s="140"/>
      <c r="F280" s="140"/>
      <c r="G280" s="140"/>
      <c r="H280" s="140"/>
      <c r="I280" s="140"/>
      <c r="J280" s="140"/>
      <c r="K280" s="140"/>
      <c r="L280" s="140"/>
      <c r="M280" s="140"/>
    </row>
    <row r="281" spans="2:13">
      <c r="B281" s="140"/>
      <c r="C281" s="140"/>
      <c r="D281" s="140"/>
      <c r="E281" s="140"/>
      <c r="F281" s="140"/>
      <c r="G281" s="140"/>
      <c r="H281" s="140"/>
      <c r="I281" s="140"/>
      <c r="J281" s="140"/>
      <c r="K281" s="140"/>
      <c r="L281" s="140"/>
      <c r="M281" s="140"/>
    </row>
    <row r="282" spans="2:13">
      <c r="B282" s="140"/>
      <c r="C282" s="140"/>
      <c r="D282" s="140"/>
      <c r="E282" s="140"/>
      <c r="F282" s="140"/>
      <c r="G282" s="140"/>
      <c r="H282" s="140"/>
      <c r="I282" s="140"/>
      <c r="J282" s="140"/>
      <c r="K282" s="140"/>
      <c r="L282" s="140"/>
      <c r="M282" s="140"/>
    </row>
    <row r="283" spans="2:13">
      <c r="B283" s="140"/>
      <c r="C283" s="140"/>
      <c r="D283" s="140"/>
      <c r="E283" s="140"/>
      <c r="F283" s="140"/>
      <c r="G283" s="140"/>
      <c r="H283" s="140"/>
      <c r="I283" s="140"/>
      <c r="J283" s="140"/>
      <c r="K283" s="140"/>
      <c r="L283" s="140"/>
      <c r="M283" s="140"/>
    </row>
    <row r="284" spans="2:13">
      <c r="B284" s="140"/>
      <c r="C284" s="140"/>
      <c r="D284" s="140"/>
      <c r="E284" s="140"/>
      <c r="F284" s="140"/>
      <c r="G284" s="140"/>
      <c r="H284" s="140"/>
      <c r="I284" s="140"/>
      <c r="J284" s="140"/>
      <c r="K284" s="140"/>
      <c r="L284" s="140"/>
      <c r="M284" s="140"/>
    </row>
    <row r="285" spans="2:13">
      <c r="B285" s="140"/>
      <c r="C285" s="140"/>
      <c r="D285" s="140"/>
      <c r="E285" s="140"/>
      <c r="F285" s="140"/>
      <c r="G285" s="140"/>
      <c r="H285" s="140"/>
      <c r="I285" s="140"/>
      <c r="J285" s="140"/>
      <c r="K285" s="140"/>
      <c r="L285" s="140"/>
      <c r="M285" s="140"/>
    </row>
    <row r="286" spans="2:13">
      <c r="B286" s="140"/>
      <c r="C286" s="140"/>
      <c r="D286" s="140"/>
      <c r="E286" s="140"/>
      <c r="F286" s="140"/>
      <c r="G286" s="140"/>
      <c r="H286" s="140"/>
      <c r="I286" s="140"/>
      <c r="J286" s="140"/>
      <c r="K286" s="140"/>
      <c r="L286" s="140"/>
      <c r="M286" s="140"/>
    </row>
    <row r="287" spans="2:13">
      <c r="B287" s="140"/>
      <c r="C287" s="140"/>
      <c r="D287" s="140"/>
      <c r="E287" s="140"/>
      <c r="F287" s="140"/>
      <c r="G287" s="140"/>
      <c r="H287" s="140"/>
      <c r="I287" s="140"/>
      <c r="J287" s="140"/>
      <c r="K287" s="140"/>
      <c r="L287" s="140"/>
      <c r="M287" s="140"/>
    </row>
    <row r="288" spans="2:13">
      <c r="B288" s="140"/>
      <c r="C288" s="140"/>
      <c r="D288" s="140"/>
      <c r="E288" s="140"/>
      <c r="F288" s="140"/>
      <c r="G288" s="140"/>
      <c r="H288" s="140"/>
      <c r="I288" s="140"/>
      <c r="J288" s="140"/>
      <c r="K288" s="140"/>
      <c r="L288" s="140"/>
      <c r="M288" s="140"/>
    </row>
    <row r="289" spans="2:13">
      <c r="B289" s="140"/>
      <c r="C289" s="140"/>
      <c r="D289" s="140"/>
      <c r="E289" s="140"/>
      <c r="F289" s="140"/>
      <c r="G289" s="140"/>
      <c r="H289" s="140"/>
      <c r="I289" s="140"/>
      <c r="J289" s="140"/>
      <c r="K289" s="140"/>
      <c r="L289" s="140"/>
      <c r="M289" s="140"/>
    </row>
    <row r="290" spans="2:13">
      <c r="B290" s="140"/>
      <c r="C290" s="140"/>
      <c r="D290" s="140"/>
      <c r="E290" s="140"/>
      <c r="F290" s="140"/>
      <c r="G290" s="140"/>
      <c r="H290" s="140"/>
      <c r="I290" s="140"/>
      <c r="J290" s="140"/>
      <c r="K290" s="140"/>
      <c r="L290" s="140"/>
      <c r="M290" s="140"/>
    </row>
    <row r="291" spans="2:13">
      <c r="B291" s="140"/>
      <c r="C291" s="140"/>
      <c r="D291" s="140"/>
      <c r="E291" s="140"/>
      <c r="F291" s="140"/>
      <c r="G291" s="140"/>
      <c r="H291" s="140"/>
      <c r="I291" s="140"/>
      <c r="J291" s="140"/>
      <c r="K291" s="140"/>
      <c r="L291" s="140"/>
      <c r="M291" s="140"/>
    </row>
    <row r="292" spans="2:13">
      <c r="B292" s="140"/>
      <c r="C292" s="140"/>
      <c r="D292" s="140"/>
      <c r="E292" s="140"/>
      <c r="F292" s="140"/>
      <c r="G292" s="140"/>
      <c r="H292" s="140"/>
      <c r="I292" s="140"/>
      <c r="J292" s="140"/>
      <c r="K292" s="140"/>
      <c r="L292" s="140"/>
      <c r="M292" s="140"/>
    </row>
    <row r="293" spans="2:13">
      <c r="B293" s="140"/>
      <c r="C293" s="140"/>
      <c r="D293" s="140"/>
      <c r="E293" s="140"/>
      <c r="F293" s="140"/>
      <c r="G293" s="140"/>
      <c r="H293" s="140"/>
      <c r="I293" s="140"/>
      <c r="J293" s="140"/>
      <c r="K293" s="140"/>
      <c r="L293" s="140"/>
      <c r="M293" s="140"/>
    </row>
    <row r="294" spans="2:13">
      <c r="B294" s="140"/>
      <c r="C294" s="140"/>
      <c r="D294" s="140"/>
      <c r="E294" s="140"/>
      <c r="F294" s="140"/>
      <c r="G294" s="140"/>
      <c r="H294" s="140"/>
      <c r="I294" s="140"/>
      <c r="J294" s="140"/>
      <c r="K294" s="140"/>
      <c r="L294" s="140"/>
      <c r="M294" s="140"/>
    </row>
    <row r="295" spans="2:13">
      <c r="B295" s="140"/>
      <c r="C295" s="140"/>
      <c r="D295" s="140"/>
      <c r="E295" s="140"/>
      <c r="F295" s="140"/>
      <c r="G295" s="140"/>
      <c r="H295" s="140"/>
      <c r="I295" s="140"/>
      <c r="J295" s="140"/>
      <c r="K295" s="140"/>
      <c r="L295" s="140"/>
      <c r="M295" s="140"/>
    </row>
    <row r="296" spans="2:13">
      <c r="B296" s="140"/>
      <c r="C296" s="140"/>
      <c r="D296" s="140"/>
      <c r="E296" s="140"/>
      <c r="F296" s="140"/>
      <c r="G296" s="140"/>
      <c r="H296" s="140"/>
      <c r="I296" s="140"/>
      <c r="J296" s="140"/>
      <c r="K296" s="140"/>
      <c r="L296" s="140"/>
      <c r="M296" s="140"/>
    </row>
    <row r="297" spans="2:13">
      <c r="B297" s="140"/>
      <c r="C297" s="140"/>
      <c r="D297" s="140"/>
      <c r="E297" s="140"/>
      <c r="F297" s="140"/>
      <c r="G297" s="140"/>
      <c r="H297" s="140"/>
      <c r="I297" s="140"/>
      <c r="J297" s="140"/>
      <c r="K297" s="140"/>
      <c r="L297" s="140"/>
      <c r="M297" s="140"/>
    </row>
    <row r="298" spans="2:13">
      <c r="B298" s="140"/>
      <c r="C298" s="140"/>
      <c r="D298" s="140"/>
      <c r="E298" s="140"/>
      <c r="F298" s="140"/>
      <c r="G298" s="140"/>
      <c r="H298" s="140"/>
      <c r="I298" s="140"/>
      <c r="J298" s="140"/>
      <c r="K298" s="140"/>
      <c r="L298" s="140"/>
      <c r="M298" s="140"/>
    </row>
    <row r="299" spans="2:13">
      <c r="B299" s="140"/>
      <c r="C299" s="140"/>
      <c r="D299" s="140"/>
      <c r="E299" s="140"/>
      <c r="F299" s="140"/>
      <c r="G299" s="140"/>
      <c r="H299" s="140"/>
      <c r="I299" s="140"/>
      <c r="J299" s="140"/>
      <c r="K299" s="140"/>
      <c r="L299" s="140"/>
      <c r="M299" s="140"/>
    </row>
    <row r="300" spans="2:13">
      <c r="B300" s="140"/>
      <c r="C300" s="140"/>
      <c r="D300" s="140"/>
      <c r="E300" s="140"/>
      <c r="F300" s="140"/>
      <c r="G300" s="140"/>
      <c r="H300" s="140"/>
      <c r="I300" s="140"/>
      <c r="J300" s="140"/>
      <c r="K300" s="140"/>
      <c r="L300" s="140"/>
      <c r="M300" s="140"/>
    </row>
    <row r="301" spans="2:13">
      <c r="B301" s="140"/>
      <c r="C301" s="140"/>
      <c r="D301" s="140"/>
      <c r="E301" s="140"/>
      <c r="F301" s="140"/>
      <c r="G301" s="140"/>
      <c r="H301" s="140"/>
      <c r="I301" s="140"/>
      <c r="J301" s="140"/>
      <c r="K301" s="140"/>
      <c r="L301" s="140"/>
      <c r="M301" s="140"/>
    </row>
    <row r="302" spans="2:13">
      <c r="B302" s="140"/>
      <c r="C302" s="140"/>
      <c r="D302" s="140"/>
      <c r="E302" s="140"/>
      <c r="F302" s="140"/>
      <c r="G302" s="140"/>
      <c r="H302" s="140"/>
      <c r="I302" s="140"/>
      <c r="J302" s="140"/>
      <c r="K302" s="140"/>
      <c r="L302" s="140"/>
      <c r="M302" s="140"/>
    </row>
    <row r="303" spans="2:13">
      <c r="B303" s="140"/>
      <c r="C303" s="140"/>
      <c r="D303" s="140"/>
      <c r="E303" s="140"/>
      <c r="F303" s="140"/>
      <c r="G303" s="140"/>
      <c r="H303" s="140"/>
      <c r="I303" s="140"/>
      <c r="J303" s="140"/>
      <c r="K303" s="140"/>
      <c r="L303" s="140"/>
      <c r="M303" s="140"/>
    </row>
    <row r="304" spans="2:13">
      <c r="B304" s="140"/>
      <c r="C304" s="140"/>
      <c r="D304" s="140"/>
      <c r="E304" s="140"/>
      <c r="F304" s="140"/>
      <c r="G304" s="140"/>
      <c r="H304" s="140"/>
      <c r="I304" s="140"/>
      <c r="J304" s="140"/>
      <c r="K304" s="140"/>
      <c r="L304" s="140"/>
      <c r="M304" s="140"/>
    </row>
    <row r="305" spans="2:13">
      <c r="B305" s="140"/>
      <c r="C305" s="140"/>
      <c r="D305" s="140"/>
      <c r="E305" s="140"/>
      <c r="F305" s="140"/>
      <c r="G305" s="140"/>
      <c r="H305" s="140"/>
      <c r="I305" s="140"/>
      <c r="J305" s="140"/>
      <c r="K305" s="140"/>
      <c r="L305" s="140"/>
      <c r="M305" s="140"/>
    </row>
    <row r="306" spans="2:13">
      <c r="B306" s="140"/>
      <c r="C306" s="140"/>
      <c r="D306" s="140"/>
      <c r="E306" s="140"/>
      <c r="F306" s="140"/>
      <c r="G306" s="140"/>
      <c r="H306" s="140"/>
      <c r="I306" s="140"/>
      <c r="J306" s="140"/>
      <c r="K306" s="140"/>
      <c r="L306" s="140"/>
      <c r="M306" s="140"/>
    </row>
    <row r="307" spans="2:13">
      <c r="B307" s="140"/>
      <c r="C307" s="140"/>
      <c r="D307" s="140"/>
      <c r="E307" s="140"/>
      <c r="F307" s="140"/>
      <c r="G307" s="140"/>
      <c r="H307" s="140"/>
      <c r="I307" s="140"/>
      <c r="J307" s="140"/>
      <c r="K307" s="140"/>
      <c r="L307" s="140"/>
      <c r="M307" s="140"/>
    </row>
    <row r="308" spans="2:13">
      <c r="B308" s="140"/>
      <c r="C308" s="140"/>
      <c r="D308" s="140"/>
      <c r="E308" s="140"/>
      <c r="F308" s="140"/>
      <c r="G308" s="140"/>
      <c r="H308" s="140"/>
      <c r="I308" s="140"/>
      <c r="J308" s="140"/>
      <c r="K308" s="140"/>
      <c r="L308" s="140"/>
      <c r="M308" s="140"/>
    </row>
    <row r="309" spans="2:13">
      <c r="B309" s="140"/>
      <c r="C309" s="140"/>
      <c r="D309" s="140"/>
      <c r="E309" s="140"/>
      <c r="F309" s="140"/>
      <c r="G309" s="140"/>
      <c r="H309" s="140"/>
      <c r="I309" s="140"/>
      <c r="J309" s="140"/>
      <c r="K309" s="140"/>
      <c r="L309" s="140"/>
      <c r="M309" s="140"/>
    </row>
    <row r="310" spans="2:13">
      <c r="B310" s="140"/>
      <c r="C310" s="140"/>
      <c r="D310" s="140"/>
      <c r="E310" s="140"/>
      <c r="F310" s="140"/>
      <c r="G310" s="140"/>
      <c r="H310" s="140"/>
      <c r="I310" s="140"/>
      <c r="J310" s="140"/>
      <c r="K310" s="140"/>
      <c r="L310" s="140"/>
      <c r="M310" s="140"/>
    </row>
    <row r="311" spans="2:13">
      <c r="B311" s="140"/>
      <c r="C311" s="140"/>
      <c r="D311" s="140"/>
      <c r="E311" s="140"/>
      <c r="F311" s="140"/>
      <c r="G311" s="140"/>
      <c r="H311" s="140"/>
      <c r="I311" s="140"/>
      <c r="J311" s="140"/>
      <c r="K311" s="140"/>
      <c r="L311" s="140"/>
      <c r="M311" s="140"/>
    </row>
    <row r="312" spans="2:13">
      <c r="B312" s="140"/>
      <c r="C312" s="140"/>
      <c r="D312" s="140"/>
      <c r="E312" s="140"/>
      <c r="F312" s="140"/>
      <c r="G312" s="140"/>
      <c r="H312" s="140"/>
      <c r="I312" s="140"/>
      <c r="J312" s="140"/>
      <c r="K312" s="140"/>
      <c r="L312" s="140"/>
      <c r="M312" s="140"/>
    </row>
    <row r="313" spans="2:13">
      <c r="B313" s="140"/>
      <c r="C313" s="140"/>
      <c r="D313" s="140"/>
      <c r="E313" s="140"/>
      <c r="F313" s="140"/>
      <c r="G313" s="140"/>
      <c r="H313" s="140"/>
      <c r="I313" s="140"/>
      <c r="J313" s="140"/>
      <c r="K313" s="140"/>
      <c r="L313" s="140"/>
      <c r="M313" s="140"/>
    </row>
    <row r="314" spans="2:13">
      <c r="B314" s="140"/>
      <c r="C314" s="140"/>
      <c r="D314" s="140"/>
      <c r="E314" s="140"/>
      <c r="F314" s="140"/>
      <c r="G314" s="140"/>
      <c r="H314" s="140"/>
      <c r="I314" s="140"/>
      <c r="J314" s="140"/>
      <c r="K314" s="140"/>
      <c r="L314" s="140"/>
      <c r="M314" s="140"/>
    </row>
    <row r="315" spans="2:13">
      <c r="B315" s="140"/>
      <c r="C315" s="140"/>
      <c r="D315" s="140"/>
      <c r="E315" s="140"/>
      <c r="F315" s="140"/>
      <c r="G315" s="140"/>
      <c r="H315" s="140"/>
      <c r="I315" s="140"/>
      <c r="J315" s="140"/>
      <c r="K315" s="140"/>
      <c r="L315" s="140"/>
      <c r="M315" s="140"/>
    </row>
    <row r="316" spans="2:13">
      <c r="B316" s="140"/>
      <c r="C316" s="140"/>
      <c r="D316" s="140"/>
      <c r="E316" s="140"/>
      <c r="F316" s="140"/>
      <c r="G316" s="140"/>
      <c r="H316" s="140"/>
      <c r="I316" s="140"/>
      <c r="J316" s="140"/>
      <c r="K316" s="140"/>
      <c r="L316" s="140"/>
      <c r="M316" s="140"/>
    </row>
    <row r="317" spans="2:13">
      <c r="B317" s="140"/>
      <c r="C317" s="140"/>
      <c r="D317" s="140"/>
      <c r="E317" s="140"/>
      <c r="F317" s="140"/>
      <c r="G317" s="140"/>
      <c r="H317" s="140"/>
      <c r="I317" s="140"/>
      <c r="J317" s="140"/>
      <c r="K317" s="140"/>
      <c r="L317" s="140"/>
      <c r="M317" s="140"/>
    </row>
    <row r="318" spans="2:13">
      <c r="B318" s="140"/>
      <c r="C318" s="140"/>
      <c r="D318" s="140"/>
      <c r="E318" s="140"/>
      <c r="F318" s="140"/>
      <c r="G318" s="140"/>
      <c r="H318" s="140"/>
      <c r="I318" s="140"/>
      <c r="J318" s="140"/>
      <c r="K318" s="140"/>
      <c r="L318" s="140"/>
      <c r="M318" s="140"/>
    </row>
    <row r="319" spans="2:13">
      <c r="B319" s="140"/>
      <c r="C319" s="140"/>
      <c r="D319" s="140"/>
      <c r="E319" s="140"/>
      <c r="F319" s="140"/>
      <c r="G319" s="140"/>
      <c r="H319" s="140"/>
      <c r="I319" s="140"/>
      <c r="J319" s="140"/>
      <c r="K319" s="140"/>
      <c r="L319" s="140"/>
      <c r="M319" s="140"/>
    </row>
    <row r="320" spans="2:13">
      <c r="B320" s="140"/>
      <c r="C320" s="140"/>
      <c r="D320" s="140"/>
      <c r="E320" s="140"/>
      <c r="F320" s="140"/>
      <c r="G320" s="140"/>
      <c r="H320" s="140"/>
      <c r="I320" s="140"/>
      <c r="J320" s="140"/>
      <c r="K320" s="140"/>
      <c r="L320" s="140"/>
      <c r="M320" s="140"/>
    </row>
    <row r="321" spans="2:13">
      <c r="B321" s="140"/>
      <c r="C321" s="140"/>
      <c r="D321" s="140"/>
      <c r="E321" s="140"/>
      <c r="F321" s="140"/>
      <c r="G321" s="140"/>
      <c r="H321" s="140"/>
      <c r="I321" s="140"/>
      <c r="J321" s="140"/>
      <c r="K321" s="140"/>
      <c r="L321" s="140"/>
      <c r="M321" s="140"/>
    </row>
    <row r="322" spans="2:13">
      <c r="B322" s="140"/>
      <c r="C322" s="140"/>
      <c r="D322" s="140"/>
      <c r="E322" s="140"/>
      <c r="F322" s="140"/>
      <c r="G322" s="140"/>
      <c r="H322" s="140"/>
      <c r="I322" s="140"/>
      <c r="J322" s="140"/>
      <c r="K322" s="140"/>
      <c r="L322" s="140"/>
      <c r="M322" s="140"/>
    </row>
    <row r="323" spans="2:13">
      <c r="B323" s="140"/>
      <c r="C323" s="140"/>
      <c r="D323" s="140"/>
      <c r="E323" s="140"/>
      <c r="F323" s="140"/>
      <c r="G323" s="140"/>
      <c r="H323" s="140"/>
      <c r="I323" s="140"/>
      <c r="J323" s="140"/>
      <c r="K323" s="140"/>
      <c r="L323" s="140"/>
      <c r="M323" s="140"/>
    </row>
    <row r="324" spans="2:13">
      <c r="B324" s="140"/>
      <c r="C324" s="140"/>
      <c r="D324" s="140"/>
      <c r="E324" s="140"/>
      <c r="F324" s="140"/>
      <c r="G324" s="140"/>
      <c r="H324" s="140"/>
      <c r="I324" s="140"/>
      <c r="J324" s="140"/>
      <c r="K324" s="140"/>
      <c r="L324" s="140"/>
      <c r="M324" s="140"/>
    </row>
    <row r="325" spans="2:13">
      <c r="B325" s="140"/>
      <c r="C325" s="140"/>
      <c r="D325" s="140"/>
      <c r="E325" s="140"/>
      <c r="F325" s="140"/>
      <c r="G325" s="140"/>
      <c r="H325" s="140"/>
      <c r="I325" s="140"/>
      <c r="J325" s="140"/>
      <c r="K325" s="140"/>
      <c r="L325" s="140"/>
      <c r="M325" s="140"/>
    </row>
    <row r="326" spans="2:13">
      <c r="B326" s="140"/>
      <c r="C326" s="140"/>
      <c r="D326" s="140"/>
      <c r="E326" s="140"/>
      <c r="F326" s="140"/>
      <c r="G326" s="140"/>
      <c r="H326" s="140"/>
      <c r="I326" s="140"/>
      <c r="J326" s="140"/>
      <c r="K326" s="140"/>
      <c r="L326" s="140"/>
      <c r="M326" s="140"/>
    </row>
    <row r="327" spans="2:13">
      <c r="B327" s="140"/>
      <c r="C327" s="140"/>
      <c r="D327" s="140"/>
      <c r="E327" s="140"/>
      <c r="F327" s="140"/>
      <c r="G327" s="140"/>
      <c r="H327" s="140"/>
      <c r="I327" s="140"/>
      <c r="J327" s="140"/>
      <c r="K327" s="140"/>
      <c r="L327" s="140"/>
      <c r="M327" s="140"/>
    </row>
    <row r="328" spans="2:13">
      <c r="B328" s="140"/>
      <c r="C328" s="140"/>
      <c r="D328" s="140"/>
      <c r="E328" s="140"/>
      <c r="F328" s="140"/>
      <c r="G328" s="140"/>
      <c r="H328" s="140"/>
      <c r="I328" s="140"/>
      <c r="J328" s="140"/>
      <c r="K328" s="140"/>
      <c r="L328" s="140"/>
      <c r="M328" s="140"/>
    </row>
    <row r="329" spans="2:13">
      <c r="B329" s="140"/>
      <c r="C329" s="140"/>
      <c r="D329" s="140"/>
      <c r="E329" s="140"/>
      <c r="F329" s="140"/>
      <c r="G329" s="140"/>
      <c r="H329" s="140"/>
      <c r="I329" s="140"/>
      <c r="J329" s="140"/>
      <c r="K329" s="140"/>
      <c r="L329" s="140"/>
      <c r="M329" s="140"/>
    </row>
    <row r="330" spans="2:13">
      <c r="B330" s="140"/>
      <c r="C330" s="140"/>
      <c r="D330" s="140"/>
      <c r="E330" s="140"/>
      <c r="F330" s="140"/>
      <c r="G330" s="140"/>
      <c r="H330" s="140"/>
      <c r="I330" s="140"/>
      <c r="J330" s="140"/>
      <c r="K330" s="140"/>
      <c r="L330" s="140"/>
      <c r="M330" s="140"/>
    </row>
    <row r="331" spans="2:13">
      <c r="B331" s="140"/>
      <c r="C331" s="140"/>
      <c r="D331" s="140"/>
      <c r="E331" s="140"/>
      <c r="F331" s="140"/>
      <c r="G331" s="140"/>
      <c r="H331" s="140"/>
      <c r="I331" s="140"/>
      <c r="J331" s="140"/>
      <c r="K331" s="140"/>
      <c r="L331" s="140"/>
      <c r="M331" s="140"/>
    </row>
    <row r="332" spans="2:13">
      <c r="B332" s="140"/>
      <c r="C332" s="140"/>
      <c r="D332" s="140"/>
      <c r="E332" s="140"/>
      <c r="F332" s="140"/>
      <c r="G332" s="140"/>
      <c r="H332" s="140"/>
      <c r="I332" s="140"/>
      <c r="J332" s="140"/>
      <c r="K332" s="140"/>
      <c r="L332" s="140"/>
      <c r="M332" s="140"/>
    </row>
    <row r="333" spans="2:13">
      <c r="B333" s="140"/>
      <c r="C333" s="140"/>
      <c r="D333" s="140"/>
      <c r="E333" s="140"/>
      <c r="F333" s="140"/>
      <c r="G333" s="140"/>
      <c r="H333" s="140"/>
      <c r="I333" s="140"/>
      <c r="J333" s="140"/>
      <c r="K333" s="140"/>
      <c r="L333" s="140"/>
      <c r="M333" s="140"/>
    </row>
    <row r="334" spans="2:13">
      <c r="B334" s="140"/>
      <c r="C334" s="140"/>
      <c r="D334" s="140"/>
      <c r="E334" s="140"/>
      <c r="F334" s="140"/>
      <c r="G334" s="140"/>
      <c r="H334" s="140"/>
      <c r="I334" s="140"/>
      <c r="J334" s="140"/>
      <c r="K334" s="140"/>
      <c r="L334" s="140"/>
      <c r="M334" s="140"/>
    </row>
    <row r="335" spans="2:13">
      <c r="B335" s="140"/>
      <c r="C335" s="140"/>
      <c r="D335" s="140"/>
      <c r="E335" s="140"/>
      <c r="F335" s="140"/>
      <c r="G335" s="140"/>
      <c r="H335" s="140"/>
      <c r="I335" s="140"/>
      <c r="J335" s="140"/>
      <c r="K335" s="140"/>
      <c r="L335" s="140"/>
      <c r="M335" s="140"/>
    </row>
    <row r="336" spans="2:13">
      <c r="B336" s="140"/>
      <c r="C336" s="140"/>
      <c r="D336" s="140"/>
      <c r="E336" s="140"/>
      <c r="F336" s="140"/>
      <c r="G336" s="140"/>
      <c r="H336" s="140"/>
      <c r="I336" s="140"/>
      <c r="J336" s="140"/>
      <c r="K336" s="140"/>
      <c r="L336" s="140"/>
      <c r="M336" s="140"/>
    </row>
    <row r="337" spans="2:13">
      <c r="B337" s="140"/>
      <c r="C337" s="140"/>
      <c r="D337" s="140"/>
      <c r="E337" s="140"/>
      <c r="F337" s="140"/>
      <c r="G337" s="140"/>
      <c r="H337" s="140"/>
      <c r="I337" s="140"/>
      <c r="J337" s="140"/>
      <c r="K337" s="140"/>
      <c r="L337" s="140"/>
      <c r="M337" s="140"/>
    </row>
    <row r="338" spans="2:13">
      <c r="B338" s="140"/>
      <c r="C338" s="140"/>
      <c r="D338" s="140"/>
      <c r="E338" s="140"/>
      <c r="F338" s="140"/>
      <c r="G338" s="140"/>
      <c r="H338" s="140"/>
      <c r="I338" s="140"/>
      <c r="J338" s="140"/>
      <c r="K338" s="140"/>
      <c r="L338" s="140"/>
      <c r="M338" s="140"/>
    </row>
    <row r="339" spans="2:13">
      <c r="B339" s="140"/>
      <c r="C339" s="140"/>
      <c r="D339" s="140"/>
      <c r="E339" s="140"/>
      <c r="F339" s="140"/>
      <c r="G339" s="140"/>
      <c r="H339" s="140"/>
      <c r="I339" s="140"/>
      <c r="J339" s="140"/>
      <c r="K339" s="140"/>
      <c r="L339" s="140"/>
      <c r="M339" s="140"/>
    </row>
    <row r="340" spans="2:13">
      <c r="B340" s="140"/>
      <c r="C340" s="140"/>
      <c r="D340" s="140"/>
      <c r="E340" s="140"/>
      <c r="F340" s="140"/>
      <c r="G340" s="140"/>
      <c r="H340" s="140"/>
      <c r="I340" s="140"/>
      <c r="J340" s="140"/>
      <c r="K340" s="140"/>
      <c r="L340" s="140"/>
      <c r="M340" s="140"/>
    </row>
    <row r="341" spans="2:13">
      <c r="B341" s="140"/>
      <c r="C341" s="140"/>
      <c r="D341" s="140"/>
      <c r="E341" s="140"/>
      <c r="F341" s="140"/>
      <c r="G341" s="140"/>
      <c r="H341" s="140"/>
      <c r="I341" s="140"/>
      <c r="J341" s="140"/>
      <c r="K341" s="140"/>
      <c r="L341" s="140"/>
      <c r="M341" s="140"/>
    </row>
    <row r="342" spans="2:13">
      <c r="B342" s="140"/>
      <c r="C342" s="140"/>
      <c r="D342" s="140"/>
      <c r="E342" s="140"/>
      <c r="F342" s="140"/>
      <c r="G342" s="140"/>
      <c r="H342" s="140"/>
      <c r="I342" s="140"/>
      <c r="J342" s="140"/>
      <c r="K342" s="140"/>
      <c r="L342" s="140"/>
      <c r="M342" s="140"/>
    </row>
    <row r="343" spans="2:13">
      <c r="B343" s="140"/>
      <c r="C343" s="140"/>
      <c r="D343" s="140"/>
      <c r="E343" s="140"/>
      <c r="F343" s="140"/>
      <c r="G343" s="140"/>
      <c r="H343" s="140"/>
      <c r="I343" s="140"/>
      <c r="J343" s="140"/>
      <c r="K343" s="140"/>
      <c r="L343" s="140"/>
      <c r="M343" s="140"/>
    </row>
    <row r="344" spans="2:13">
      <c r="B344" s="140"/>
      <c r="C344" s="140"/>
      <c r="D344" s="140"/>
      <c r="E344" s="140"/>
      <c r="F344" s="140"/>
      <c r="G344" s="140"/>
      <c r="H344" s="140"/>
      <c r="I344" s="140"/>
      <c r="J344" s="140"/>
      <c r="K344" s="140"/>
      <c r="L344" s="140"/>
      <c r="M344" s="140"/>
    </row>
    <row r="345" spans="2:13">
      <c r="B345" s="140"/>
      <c r="C345" s="140"/>
      <c r="D345" s="140"/>
      <c r="E345" s="140"/>
      <c r="F345" s="140"/>
      <c r="G345" s="140"/>
      <c r="H345" s="140"/>
      <c r="I345" s="140"/>
      <c r="J345" s="140"/>
      <c r="K345" s="140"/>
      <c r="L345" s="140"/>
      <c r="M345" s="140"/>
    </row>
    <row r="346" spans="2:13">
      <c r="B346" s="140"/>
      <c r="C346" s="140"/>
      <c r="D346" s="140"/>
      <c r="E346" s="140"/>
      <c r="F346" s="140"/>
      <c r="G346" s="140"/>
      <c r="H346" s="140"/>
      <c r="I346" s="140"/>
      <c r="J346" s="140"/>
      <c r="K346" s="140"/>
      <c r="L346" s="140"/>
      <c r="M346" s="140"/>
    </row>
    <row r="347" spans="2:13">
      <c r="B347" s="140"/>
      <c r="C347" s="140"/>
      <c r="D347" s="140"/>
      <c r="E347" s="140"/>
      <c r="F347" s="140"/>
      <c r="G347" s="140"/>
      <c r="H347" s="140"/>
      <c r="I347" s="140"/>
      <c r="J347" s="140"/>
      <c r="K347" s="140"/>
      <c r="L347" s="140"/>
      <c r="M347" s="140"/>
    </row>
    <row r="348" spans="2:13">
      <c r="B348" s="140"/>
      <c r="C348" s="140"/>
      <c r="D348" s="140"/>
      <c r="E348" s="140"/>
      <c r="F348" s="140"/>
      <c r="G348" s="140"/>
      <c r="H348" s="140"/>
      <c r="I348" s="140"/>
      <c r="J348" s="140"/>
      <c r="K348" s="140"/>
      <c r="L348" s="140"/>
      <c r="M348" s="140"/>
    </row>
    <row r="349" spans="2:13">
      <c r="B349" s="140"/>
      <c r="C349" s="140"/>
      <c r="D349" s="140"/>
      <c r="E349" s="140"/>
      <c r="F349" s="140"/>
      <c r="G349" s="140"/>
      <c r="H349" s="140"/>
      <c r="I349" s="140"/>
      <c r="J349" s="140"/>
      <c r="K349" s="140"/>
      <c r="L349" s="140"/>
      <c r="M349" s="140"/>
    </row>
    <row r="350" spans="2:13">
      <c r="B350" s="140"/>
      <c r="C350" s="140"/>
      <c r="D350" s="140"/>
      <c r="E350" s="140"/>
      <c r="F350" s="140"/>
      <c r="G350" s="140"/>
      <c r="H350" s="140"/>
      <c r="I350" s="140"/>
      <c r="J350" s="140"/>
      <c r="K350" s="140"/>
      <c r="L350" s="140"/>
      <c r="M350" s="140"/>
    </row>
    <row r="351" spans="2:13">
      <c r="B351" s="140"/>
      <c r="C351" s="140"/>
      <c r="D351" s="140"/>
      <c r="E351" s="140"/>
      <c r="F351" s="140"/>
      <c r="G351" s="140"/>
      <c r="H351" s="140"/>
      <c r="I351" s="140"/>
      <c r="J351" s="140"/>
      <c r="K351" s="140"/>
      <c r="L351" s="140"/>
      <c r="M351" s="140"/>
    </row>
    <row r="352" spans="2:13">
      <c r="B352" s="140"/>
      <c r="C352" s="140"/>
      <c r="D352" s="140"/>
      <c r="E352" s="140"/>
      <c r="F352" s="140"/>
      <c r="G352" s="140"/>
      <c r="H352" s="140"/>
      <c r="I352" s="140"/>
      <c r="J352" s="140"/>
      <c r="K352" s="140"/>
      <c r="L352" s="140"/>
      <c r="M352" s="140"/>
    </row>
    <row r="353" spans="2:13">
      <c r="B353" s="140"/>
      <c r="C353" s="140"/>
      <c r="D353" s="140"/>
      <c r="E353" s="140"/>
      <c r="F353" s="140"/>
      <c r="G353" s="140"/>
      <c r="H353" s="140"/>
      <c r="I353" s="140"/>
      <c r="J353" s="140"/>
      <c r="K353" s="140"/>
      <c r="L353" s="140"/>
      <c r="M353" s="140"/>
    </row>
    <row r="354" spans="2:13">
      <c r="B354" s="140"/>
      <c r="C354" s="140"/>
      <c r="D354" s="140"/>
      <c r="E354" s="140"/>
      <c r="F354" s="140"/>
      <c r="G354" s="140"/>
      <c r="H354" s="140"/>
      <c r="I354" s="140"/>
      <c r="J354" s="140"/>
      <c r="K354" s="140"/>
      <c r="L354" s="140"/>
      <c r="M354" s="140"/>
    </row>
    <row r="355" spans="2:13">
      <c r="B355" s="140"/>
      <c r="C355" s="140"/>
      <c r="D355" s="140"/>
      <c r="E355" s="140"/>
      <c r="F355" s="140"/>
      <c r="G355" s="140"/>
      <c r="H355" s="140"/>
      <c r="I355" s="140"/>
      <c r="J355" s="140"/>
      <c r="K355" s="140"/>
      <c r="L355" s="140"/>
      <c r="M355" s="140"/>
    </row>
    <row r="356" spans="2:13">
      <c r="B356" s="140"/>
      <c r="C356" s="140"/>
      <c r="D356" s="140"/>
      <c r="E356" s="140"/>
      <c r="F356" s="140"/>
      <c r="G356" s="140"/>
      <c r="H356" s="140"/>
      <c r="I356" s="140"/>
      <c r="J356" s="140"/>
      <c r="K356" s="140"/>
      <c r="L356" s="140"/>
      <c r="M356" s="140"/>
    </row>
    <row r="357" spans="2:13">
      <c r="B357" s="140"/>
      <c r="C357" s="140"/>
      <c r="D357" s="140"/>
      <c r="E357" s="140"/>
      <c r="F357" s="140"/>
      <c r="G357" s="140"/>
      <c r="H357" s="140"/>
      <c r="I357" s="140"/>
      <c r="J357" s="140"/>
      <c r="K357" s="140"/>
      <c r="L357" s="140"/>
      <c r="M357" s="140"/>
    </row>
    <row r="358" spans="2:13">
      <c r="B358" s="140"/>
      <c r="C358" s="140"/>
      <c r="D358" s="140"/>
      <c r="E358" s="140"/>
      <c r="F358" s="140"/>
      <c r="G358" s="140"/>
      <c r="H358" s="140"/>
      <c r="I358" s="140"/>
      <c r="J358" s="140"/>
      <c r="K358" s="140"/>
      <c r="L358" s="140"/>
      <c r="M358" s="140"/>
    </row>
    <row r="359" spans="2:13">
      <c r="B359" s="140"/>
      <c r="C359" s="140"/>
      <c r="D359" s="140"/>
      <c r="E359" s="140"/>
      <c r="F359" s="140"/>
      <c r="G359" s="140"/>
      <c r="H359" s="140"/>
      <c r="I359" s="140"/>
      <c r="J359" s="140"/>
      <c r="K359" s="140"/>
      <c r="L359" s="140"/>
      <c r="M359" s="140"/>
    </row>
    <row r="360" spans="2:13">
      <c r="B360" s="140"/>
      <c r="C360" s="140"/>
      <c r="D360" s="140"/>
      <c r="E360" s="140"/>
      <c r="F360" s="140"/>
      <c r="G360" s="140"/>
      <c r="H360" s="140"/>
      <c r="I360" s="140"/>
      <c r="J360" s="140"/>
      <c r="K360" s="140"/>
      <c r="L360" s="140"/>
      <c r="M360" s="140"/>
    </row>
    <row r="361" spans="2:13">
      <c r="B361" s="140"/>
      <c r="C361" s="140"/>
      <c r="D361" s="140"/>
      <c r="E361" s="140"/>
      <c r="F361" s="140"/>
      <c r="G361" s="140"/>
      <c r="H361" s="140"/>
      <c r="I361" s="140"/>
      <c r="J361" s="140"/>
      <c r="K361" s="140"/>
      <c r="L361" s="140"/>
      <c r="M361" s="140"/>
    </row>
    <row r="362" spans="2:13">
      <c r="B362" s="140"/>
      <c r="C362" s="140"/>
      <c r="D362" s="140"/>
      <c r="E362" s="140"/>
      <c r="F362" s="140"/>
      <c r="G362" s="140"/>
      <c r="H362" s="140"/>
      <c r="I362" s="140"/>
      <c r="J362" s="140"/>
      <c r="K362" s="140"/>
      <c r="L362" s="140"/>
      <c r="M362" s="140"/>
    </row>
    <row r="363" spans="2:13">
      <c r="B363" s="140"/>
      <c r="C363" s="140"/>
      <c r="D363" s="140"/>
      <c r="E363" s="140"/>
      <c r="F363" s="140"/>
      <c r="G363" s="140"/>
      <c r="H363" s="140"/>
      <c r="I363" s="140"/>
      <c r="J363" s="140"/>
      <c r="K363" s="140"/>
      <c r="L363" s="140"/>
      <c r="M363" s="140"/>
    </row>
    <row r="364" spans="2:13">
      <c r="B364" s="140"/>
      <c r="C364" s="140"/>
      <c r="D364" s="140"/>
      <c r="E364" s="140"/>
      <c r="F364" s="140"/>
      <c r="G364" s="140"/>
      <c r="H364" s="140"/>
      <c r="I364" s="140"/>
      <c r="J364" s="140"/>
      <c r="K364" s="140"/>
      <c r="L364" s="140"/>
      <c r="M364" s="140"/>
    </row>
    <row r="365" spans="2:13">
      <c r="B365" s="140"/>
      <c r="C365" s="140"/>
      <c r="D365" s="140"/>
      <c r="E365" s="140"/>
      <c r="F365" s="140"/>
      <c r="G365" s="140"/>
      <c r="H365" s="140"/>
      <c r="I365" s="140"/>
      <c r="J365" s="140"/>
      <c r="K365" s="140"/>
      <c r="L365" s="140"/>
      <c r="M365" s="140"/>
    </row>
    <row r="366" spans="2:13">
      <c r="B366" s="140"/>
      <c r="C366" s="140"/>
      <c r="D366" s="140"/>
      <c r="E366" s="140"/>
      <c r="F366" s="140"/>
      <c r="G366" s="140"/>
      <c r="H366" s="140"/>
      <c r="I366" s="140"/>
      <c r="J366" s="140"/>
      <c r="K366" s="140"/>
      <c r="L366" s="140"/>
      <c r="M366" s="140"/>
    </row>
    <row r="367" spans="2:13">
      <c r="B367" s="140"/>
      <c r="C367" s="140"/>
      <c r="D367" s="140"/>
      <c r="E367" s="140"/>
      <c r="F367" s="140"/>
      <c r="G367" s="140"/>
      <c r="H367" s="140"/>
      <c r="I367" s="140"/>
      <c r="J367" s="140"/>
      <c r="K367" s="140"/>
      <c r="L367" s="140"/>
      <c r="M367" s="140"/>
    </row>
    <row r="368" spans="2:13">
      <c r="B368" s="140"/>
      <c r="C368" s="140"/>
      <c r="D368" s="140"/>
      <c r="E368" s="140"/>
      <c r="F368" s="140"/>
      <c r="G368" s="140"/>
      <c r="H368" s="140"/>
      <c r="I368" s="140"/>
      <c r="J368" s="140"/>
      <c r="K368" s="140"/>
      <c r="L368" s="140"/>
      <c r="M368" s="140"/>
    </row>
    <row r="369" spans="2:13">
      <c r="B369" s="140"/>
      <c r="C369" s="140"/>
      <c r="D369" s="140"/>
      <c r="E369" s="140"/>
      <c r="F369" s="140"/>
      <c r="G369" s="140"/>
      <c r="H369" s="140"/>
      <c r="I369" s="140"/>
      <c r="J369" s="140"/>
      <c r="K369" s="140"/>
      <c r="L369" s="140"/>
      <c r="M369" s="140"/>
    </row>
    <row r="370" spans="2:13">
      <c r="B370" s="140"/>
      <c r="C370" s="140"/>
      <c r="D370" s="140"/>
      <c r="E370" s="140"/>
      <c r="F370" s="140"/>
      <c r="G370" s="140"/>
      <c r="H370" s="140"/>
      <c r="I370" s="140"/>
      <c r="J370" s="140"/>
      <c r="K370" s="140"/>
      <c r="L370" s="140"/>
      <c r="M370" s="140"/>
    </row>
    <row r="371" spans="2:13">
      <c r="B371" s="140"/>
      <c r="C371" s="140"/>
      <c r="D371" s="140"/>
      <c r="E371" s="140"/>
      <c r="F371" s="140"/>
      <c r="G371" s="140"/>
      <c r="H371" s="140"/>
      <c r="I371" s="140"/>
      <c r="J371" s="140"/>
      <c r="K371" s="140"/>
      <c r="L371" s="140"/>
      <c r="M371" s="140"/>
    </row>
    <row r="372" spans="2:13">
      <c r="B372" s="140"/>
      <c r="C372" s="140"/>
      <c r="D372" s="140"/>
      <c r="E372" s="140"/>
      <c r="F372" s="140"/>
      <c r="G372" s="140"/>
      <c r="H372" s="140"/>
      <c r="I372" s="140"/>
      <c r="J372" s="140"/>
      <c r="K372" s="140"/>
      <c r="L372" s="140"/>
      <c r="M372" s="140"/>
    </row>
    <row r="373" spans="2:13">
      <c r="B373" s="140"/>
      <c r="C373" s="140"/>
      <c r="D373" s="140"/>
      <c r="E373" s="140"/>
      <c r="F373" s="140"/>
      <c r="G373" s="140"/>
      <c r="H373" s="140"/>
      <c r="I373" s="140"/>
      <c r="J373" s="140"/>
      <c r="K373" s="140"/>
      <c r="L373" s="140"/>
      <c r="M373" s="140"/>
    </row>
    <row r="374" spans="2:13">
      <c r="B374" s="140"/>
      <c r="C374" s="140"/>
      <c r="D374" s="140"/>
      <c r="E374" s="140"/>
      <c r="F374" s="140"/>
      <c r="G374" s="140"/>
      <c r="H374" s="140"/>
      <c r="I374" s="140"/>
      <c r="J374" s="140"/>
      <c r="K374" s="140"/>
      <c r="L374" s="140"/>
      <c r="M374" s="140"/>
    </row>
    <row r="375" spans="2:13">
      <c r="B375" s="140"/>
      <c r="C375" s="140"/>
      <c r="D375" s="140"/>
      <c r="E375" s="140"/>
      <c r="F375" s="140"/>
      <c r="G375" s="140"/>
      <c r="H375" s="140"/>
      <c r="I375" s="140"/>
      <c r="J375" s="140"/>
      <c r="K375" s="140"/>
      <c r="L375" s="140"/>
      <c r="M375" s="140"/>
    </row>
    <row r="376" spans="2:13">
      <c r="B376" s="140"/>
      <c r="C376" s="140"/>
      <c r="D376" s="140"/>
      <c r="E376" s="140"/>
      <c r="F376" s="140"/>
      <c r="G376" s="140"/>
      <c r="H376" s="140"/>
      <c r="I376" s="140"/>
      <c r="J376" s="140"/>
      <c r="K376" s="140"/>
      <c r="L376" s="140"/>
      <c r="M376" s="140"/>
    </row>
    <row r="377" spans="2:13">
      <c r="B377" s="140"/>
      <c r="C377" s="140"/>
      <c r="D377" s="140"/>
      <c r="E377" s="140"/>
      <c r="F377" s="140"/>
      <c r="G377" s="140"/>
      <c r="H377" s="140"/>
      <c r="I377" s="140"/>
      <c r="J377" s="140"/>
      <c r="K377" s="140"/>
      <c r="L377" s="140"/>
      <c r="M377" s="140"/>
    </row>
    <row r="378" spans="2:13">
      <c r="B378" s="140"/>
      <c r="C378" s="140"/>
      <c r="D378" s="140"/>
      <c r="E378" s="140"/>
      <c r="F378" s="140"/>
      <c r="G378" s="140"/>
      <c r="H378" s="140"/>
      <c r="I378" s="140"/>
      <c r="J378" s="140"/>
      <c r="K378" s="140"/>
      <c r="L378" s="140"/>
      <c r="M378" s="140"/>
    </row>
    <row r="379" spans="2:13">
      <c r="B379" s="140"/>
      <c r="C379" s="140"/>
      <c r="D379" s="140"/>
      <c r="E379" s="140"/>
      <c r="F379" s="140"/>
      <c r="G379" s="140"/>
      <c r="H379" s="140"/>
      <c r="I379" s="140"/>
      <c r="J379" s="140"/>
      <c r="K379" s="140"/>
      <c r="L379" s="140"/>
      <c r="M379" s="140"/>
    </row>
    <row r="380" spans="2:13">
      <c r="B380" s="140"/>
      <c r="C380" s="140"/>
      <c r="D380" s="140"/>
      <c r="E380" s="140"/>
      <c r="F380" s="140"/>
      <c r="G380" s="140"/>
      <c r="H380" s="140"/>
      <c r="I380" s="140"/>
      <c r="J380" s="140"/>
      <c r="K380" s="140"/>
      <c r="L380" s="140"/>
      <c r="M380" s="140"/>
    </row>
    <row r="381" spans="2:13">
      <c r="B381" s="140"/>
      <c r="C381" s="140"/>
      <c r="D381" s="140"/>
      <c r="E381" s="140"/>
      <c r="F381" s="140"/>
      <c r="G381" s="140"/>
      <c r="H381" s="140"/>
      <c r="I381" s="140"/>
      <c r="J381" s="140"/>
      <c r="K381" s="140"/>
      <c r="L381" s="140"/>
      <c r="M381" s="140"/>
    </row>
    <row r="382" spans="2:13">
      <c r="B382" s="140"/>
      <c r="C382" s="140"/>
      <c r="D382" s="140"/>
      <c r="E382" s="140"/>
      <c r="F382" s="140"/>
      <c r="G382" s="140"/>
      <c r="H382" s="140"/>
      <c r="I382" s="140"/>
      <c r="J382" s="140"/>
      <c r="K382" s="140"/>
      <c r="L382" s="140"/>
      <c r="M382" s="140"/>
    </row>
    <row r="383" spans="2:13">
      <c r="B383" s="140"/>
      <c r="C383" s="140"/>
      <c r="D383" s="140"/>
      <c r="E383" s="140"/>
      <c r="F383" s="140"/>
      <c r="G383" s="140"/>
      <c r="H383" s="140"/>
      <c r="I383" s="140"/>
      <c r="J383" s="140"/>
      <c r="K383" s="140"/>
      <c r="L383" s="140"/>
      <c r="M383" s="140"/>
    </row>
    <row r="384" spans="2:13">
      <c r="B384" s="140"/>
      <c r="C384" s="140"/>
      <c r="D384" s="140"/>
      <c r="E384" s="140"/>
      <c r="F384" s="140"/>
      <c r="G384" s="140"/>
      <c r="H384" s="140"/>
      <c r="I384" s="140"/>
      <c r="J384" s="140"/>
      <c r="K384" s="140"/>
      <c r="L384" s="140"/>
      <c r="M384" s="140"/>
    </row>
    <row r="385" spans="2:13">
      <c r="B385" s="140"/>
      <c r="C385" s="140"/>
      <c r="D385" s="140"/>
      <c r="E385" s="140"/>
      <c r="F385" s="140"/>
      <c r="G385" s="140"/>
      <c r="H385" s="140"/>
      <c r="I385" s="140"/>
      <c r="J385" s="140"/>
      <c r="K385" s="140"/>
      <c r="L385" s="140"/>
      <c r="M385" s="140"/>
    </row>
    <row r="386" spans="2:13">
      <c r="B386" s="140"/>
      <c r="C386" s="140"/>
      <c r="D386" s="140"/>
      <c r="E386" s="140"/>
      <c r="F386" s="140"/>
      <c r="G386" s="140"/>
      <c r="H386" s="140"/>
      <c r="I386" s="140"/>
      <c r="J386" s="140"/>
      <c r="K386" s="140"/>
      <c r="L386" s="140"/>
      <c r="M386" s="140"/>
    </row>
    <row r="387" spans="2:13">
      <c r="B387" s="140"/>
      <c r="C387" s="140"/>
      <c r="D387" s="140"/>
      <c r="E387" s="140"/>
      <c r="F387" s="140"/>
      <c r="G387" s="140"/>
      <c r="H387" s="140"/>
      <c r="I387" s="140"/>
      <c r="J387" s="140"/>
      <c r="K387" s="140"/>
      <c r="L387" s="140"/>
      <c r="M387" s="140"/>
    </row>
    <row r="388" spans="2:13">
      <c r="B388" s="140"/>
      <c r="C388" s="140"/>
      <c r="D388" s="140"/>
      <c r="E388" s="140"/>
      <c r="F388" s="140"/>
      <c r="G388" s="140"/>
      <c r="H388" s="140"/>
      <c r="I388" s="140"/>
      <c r="J388" s="140"/>
      <c r="K388" s="140"/>
      <c r="L388" s="140"/>
      <c r="M388" s="140"/>
    </row>
    <row r="389" spans="2:13">
      <c r="B389" s="140"/>
      <c r="C389" s="140"/>
      <c r="D389" s="140"/>
      <c r="E389" s="140"/>
      <c r="F389" s="140"/>
      <c r="G389" s="140"/>
      <c r="H389" s="140"/>
      <c r="I389" s="140"/>
      <c r="J389" s="140"/>
      <c r="K389" s="140"/>
      <c r="L389" s="140"/>
      <c r="M389" s="140"/>
    </row>
    <row r="390" spans="2:13">
      <c r="B390" s="140"/>
      <c r="C390" s="140"/>
      <c r="D390" s="140"/>
      <c r="E390" s="140"/>
      <c r="F390" s="140"/>
      <c r="G390" s="140"/>
      <c r="H390" s="140"/>
      <c r="I390" s="140"/>
      <c r="J390" s="140"/>
      <c r="K390" s="140"/>
      <c r="L390" s="140"/>
      <c r="M390" s="140"/>
    </row>
    <row r="391" spans="2:13">
      <c r="B391" s="140"/>
      <c r="C391" s="140"/>
      <c r="D391" s="140"/>
      <c r="E391" s="140"/>
      <c r="F391" s="140"/>
      <c r="G391" s="140"/>
      <c r="H391" s="140"/>
      <c r="I391" s="140"/>
      <c r="J391" s="140"/>
      <c r="K391" s="140"/>
      <c r="L391" s="140"/>
      <c r="M391" s="140"/>
    </row>
    <row r="392" spans="2:13">
      <c r="B392" s="140"/>
      <c r="C392" s="140"/>
      <c r="D392" s="140"/>
      <c r="E392" s="140"/>
      <c r="F392" s="140"/>
      <c r="G392" s="140"/>
      <c r="H392" s="140"/>
      <c r="I392" s="140"/>
      <c r="J392" s="140"/>
      <c r="K392" s="140"/>
      <c r="L392" s="140"/>
      <c r="M392" s="140"/>
    </row>
    <row r="393" spans="2:13">
      <c r="B393" s="140"/>
      <c r="C393" s="140"/>
      <c r="D393" s="140"/>
      <c r="E393" s="140"/>
      <c r="F393" s="140"/>
      <c r="G393" s="140"/>
      <c r="H393" s="140"/>
      <c r="I393" s="140"/>
      <c r="J393" s="140"/>
      <c r="K393" s="140"/>
      <c r="L393" s="140"/>
      <c r="M393" s="140"/>
    </row>
    <row r="394" spans="2:13">
      <c r="B394" s="140"/>
      <c r="C394" s="140"/>
      <c r="D394" s="140"/>
      <c r="E394" s="140"/>
      <c r="F394" s="140"/>
      <c r="G394" s="140"/>
      <c r="H394" s="140"/>
      <c r="I394" s="140"/>
      <c r="J394" s="140"/>
      <c r="K394" s="140"/>
      <c r="L394" s="140"/>
      <c r="M394" s="140"/>
    </row>
    <row r="395" spans="2:13">
      <c r="B395" s="140"/>
      <c r="C395" s="140"/>
      <c r="D395" s="140"/>
      <c r="E395" s="140"/>
      <c r="F395" s="140"/>
      <c r="G395" s="140"/>
      <c r="H395" s="140"/>
      <c r="I395" s="140"/>
      <c r="J395" s="140"/>
      <c r="K395" s="140"/>
      <c r="L395" s="140"/>
      <c r="M395" s="140"/>
    </row>
    <row r="396" spans="2:13">
      <c r="B396" s="140"/>
      <c r="C396" s="140"/>
      <c r="D396" s="140"/>
      <c r="E396" s="140"/>
      <c r="F396" s="140"/>
      <c r="G396" s="140"/>
      <c r="H396" s="140"/>
      <c r="I396" s="140"/>
      <c r="J396" s="140"/>
      <c r="K396" s="140"/>
      <c r="L396" s="140"/>
      <c r="M396" s="140"/>
    </row>
    <row r="397" spans="2:13">
      <c r="B397" s="140"/>
      <c r="C397" s="140"/>
      <c r="D397" s="140"/>
      <c r="E397" s="140"/>
      <c r="F397" s="140"/>
      <c r="G397" s="140"/>
      <c r="H397" s="140"/>
      <c r="I397" s="140"/>
      <c r="J397" s="140"/>
      <c r="K397" s="140"/>
      <c r="L397" s="140"/>
      <c r="M397" s="140"/>
    </row>
    <row r="398" spans="2:13">
      <c r="B398" s="140"/>
      <c r="C398" s="140"/>
      <c r="D398" s="140"/>
      <c r="E398" s="140"/>
      <c r="F398" s="140"/>
      <c r="G398" s="140"/>
      <c r="H398" s="140"/>
      <c r="I398" s="140"/>
      <c r="J398" s="140"/>
      <c r="K398" s="140"/>
      <c r="L398" s="140"/>
      <c r="M398" s="140"/>
    </row>
    <row r="399" spans="2:13">
      <c r="B399" s="140"/>
      <c r="C399" s="140"/>
      <c r="D399" s="140"/>
      <c r="E399" s="140"/>
      <c r="F399" s="140"/>
      <c r="G399" s="140"/>
      <c r="H399" s="140"/>
      <c r="I399" s="140"/>
      <c r="J399" s="140"/>
      <c r="K399" s="140"/>
      <c r="L399" s="140"/>
      <c r="M399" s="140"/>
    </row>
    <row r="400" spans="2:13">
      <c r="B400" s="140"/>
      <c r="C400" s="140"/>
      <c r="D400" s="140"/>
      <c r="E400" s="140"/>
      <c r="F400" s="140"/>
      <c r="G400" s="140"/>
      <c r="H400" s="140"/>
      <c r="I400" s="140"/>
      <c r="J400" s="140"/>
      <c r="K400" s="140"/>
      <c r="L400" s="140"/>
      <c r="M400" s="140"/>
    </row>
    <row r="401" spans="2:13">
      <c r="B401" s="140"/>
      <c r="C401" s="140"/>
      <c r="D401" s="140"/>
      <c r="E401" s="140"/>
      <c r="F401" s="140"/>
      <c r="G401" s="140"/>
      <c r="H401" s="140"/>
      <c r="I401" s="140"/>
      <c r="J401" s="140"/>
      <c r="K401" s="140"/>
      <c r="L401" s="140"/>
      <c r="M401" s="140"/>
    </row>
    <row r="402" spans="2:13">
      <c r="B402" s="140"/>
      <c r="C402" s="140"/>
      <c r="D402" s="140"/>
      <c r="E402" s="140"/>
      <c r="F402" s="140"/>
      <c r="G402" s="140"/>
      <c r="H402" s="140"/>
      <c r="I402" s="140"/>
      <c r="J402" s="140"/>
      <c r="K402" s="140"/>
      <c r="L402" s="140"/>
      <c r="M402" s="140"/>
    </row>
    <row r="403" spans="2:13">
      <c r="B403" s="140"/>
      <c r="C403" s="140"/>
      <c r="D403" s="140"/>
      <c r="E403" s="140"/>
      <c r="F403" s="140"/>
      <c r="G403" s="140"/>
      <c r="H403" s="140"/>
      <c r="I403" s="140"/>
      <c r="J403" s="140"/>
      <c r="K403" s="140"/>
      <c r="L403" s="140"/>
      <c r="M403" s="140"/>
    </row>
    <row r="404" spans="2:13">
      <c r="B404" s="140"/>
      <c r="C404" s="140"/>
      <c r="D404" s="140"/>
      <c r="E404" s="140"/>
      <c r="F404" s="140"/>
      <c r="G404" s="140"/>
      <c r="H404" s="140"/>
      <c r="I404" s="140"/>
      <c r="J404" s="140"/>
      <c r="K404" s="140"/>
      <c r="L404" s="140"/>
      <c r="M404" s="140"/>
    </row>
    <row r="405" spans="2:13">
      <c r="B405" s="140"/>
      <c r="C405" s="140"/>
      <c r="D405" s="140"/>
      <c r="E405" s="140"/>
      <c r="F405" s="140"/>
      <c r="G405" s="140"/>
      <c r="H405" s="140"/>
      <c r="I405" s="140"/>
      <c r="J405" s="140"/>
      <c r="K405" s="140"/>
      <c r="L405" s="140"/>
      <c r="M405" s="140"/>
    </row>
    <row r="406" spans="2:13">
      <c r="B406" s="140"/>
      <c r="C406" s="140"/>
      <c r="D406" s="140"/>
      <c r="E406" s="140"/>
      <c r="F406" s="140"/>
      <c r="G406" s="140"/>
      <c r="H406" s="140"/>
      <c r="I406" s="140"/>
      <c r="J406" s="140"/>
      <c r="K406" s="140"/>
      <c r="L406" s="140"/>
      <c r="M406" s="140"/>
    </row>
    <row r="407" spans="2:13">
      <c r="B407" s="140"/>
      <c r="C407" s="140"/>
      <c r="D407" s="140"/>
      <c r="E407" s="140"/>
      <c r="F407" s="140"/>
      <c r="G407" s="140"/>
      <c r="H407" s="140"/>
      <c r="I407" s="140"/>
      <c r="J407" s="140"/>
      <c r="K407" s="140"/>
      <c r="L407" s="140"/>
      <c r="M407" s="140"/>
    </row>
    <row r="408" spans="2:13">
      <c r="B408" s="140"/>
      <c r="C408" s="140"/>
      <c r="D408" s="140"/>
      <c r="E408" s="140"/>
      <c r="F408" s="140"/>
      <c r="G408" s="140"/>
      <c r="H408" s="140"/>
      <c r="I408" s="140"/>
      <c r="J408" s="140"/>
      <c r="K408" s="140"/>
      <c r="L408" s="140"/>
      <c r="M408" s="140"/>
    </row>
    <row r="409" spans="2:13">
      <c r="B409" s="140"/>
      <c r="C409" s="140"/>
      <c r="D409" s="140"/>
      <c r="E409" s="140"/>
      <c r="F409" s="140"/>
      <c r="G409" s="140"/>
      <c r="H409" s="140"/>
      <c r="I409" s="140"/>
      <c r="J409" s="140"/>
      <c r="K409" s="140"/>
      <c r="L409" s="140"/>
      <c r="M409" s="140"/>
    </row>
    <row r="410" spans="2:13">
      <c r="B410" s="140"/>
      <c r="C410" s="140"/>
      <c r="D410" s="140"/>
      <c r="E410" s="140"/>
      <c r="F410" s="140"/>
      <c r="G410" s="140"/>
      <c r="H410" s="140"/>
      <c r="I410" s="140"/>
      <c r="J410" s="140"/>
      <c r="K410" s="140"/>
      <c r="L410" s="140"/>
      <c r="M410" s="140"/>
    </row>
    <row r="411" spans="2:13">
      <c r="B411" s="140"/>
      <c r="C411" s="140"/>
      <c r="D411" s="140"/>
      <c r="E411" s="140"/>
      <c r="F411" s="140"/>
      <c r="G411" s="140"/>
      <c r="H411" s="140"/>
      <c r="I411" s="140"/>
      <c r="J411" s="140"/>
      <c r="K411" s="140"/>
      <c r="L411" s="140"/>
      <c r="M411" s="140"/>
    </row>
    <row r="412" spans="2:13">
      <c r="B412" s="140"/>
      <c r="C412" s="140"/>
      <c r="D412" s="140"/>
      <c r="E412" s="140"/>
      <c r="F412" s="140"/>
      <c r="G412" s="140"/>
      <c r="H412" s="140"/>
      <c r="I412" s="140"/>
      <c r="J412" s="140"/>
      <c r="K412" s="140"/>
      <c r="L412" s="140"/>
      <c r="M412" s="140"/>
    </row>
    <row r="413" spans="2:13">
      <c r="B413" s="140"/>
      <c r="C413" s="140"/>
      <c r="D413" s="140"/>
      <c r="E413" s="140"/>
      <c r="F413" s="140"/>
      <c r="G413" s="140"/>
      <c r="H413" s="140"/>
      <c r="I413" s="140"/>
      <c r="J413" s="140"/>
      <c r="K413" s="140"/>
      <c r="L413" s="140"/>
      <c r="M413" s="140"/>
    </row>
    <row r="414" spans="2:13">
      <c r="B414" s="140"/>
      <c r="C414" s="140"/>
      <c r="D414" s="140"/>
      <c r="E414" s="140"/>
      <c r="F414" s="140"/>
      <c r="G414" s="140"/>
      <c r="H414" s="140"/>
      <c r="I414" s="140"/>
      <c r="J414" s="140"/>
      <c r="K414" s="140"/>
      <c r="L414" s="140"/>
      <c r="M414" s="140"/>
    </row>
    <row r="415" spans="2:13">
      <c r="B415" s="140"/>
      <c r="C415" s="140"/>
      <c r="D415" s="140"/>
      <c r="E415" s="140"/>
      <c r="F415" s="140"/>
      <c r="G415" s="140"/>
      <c r="H415" s="140"/>
      <c r="I415" s="140"/>
      <c r="J415" s="140"/>
      <c r="K415" s="140"/>
      <c r="L415" s="140"/>
      <c r="M415" s="140"/>
    </row>
    <row r="416" spans="2:13">
      <c r="B416" s="140"/>
      <c r="C416" s="140"/>
      <c r="D416" s="140"/>
      <c r="E416" s="140"/>
      <c r="F416" s="140"/>
      <c r="G416" s="140"/>
      <c r="H416" s="140"/>
      <c r="I416" s="140"/>
      <c r="J416" s="140"/>
      <c r="K416" s="140"/>
      <c r="L416" s="140"/>
      <c r="M416" s="140"/>
    </row>
    <row r="417" spans="2:13">
      <c r="B417" s="140"/>
      <c r="C417" s="140"/>
      <c r="D417" s="140"/>
      <c r="E417" s="140"/>
      <c r="F417" s="140"/>
      <c r="G417" s="140"/>
      <c r="H417" s="140"/>
      <c r="I417" s="140"/>
      <c r="J417" s="140"/>
      <c r="K417" s="140"/>
      <c r="L417" s="140"/>
      <c r="M417" s="140"/>
    </row>
    <row r="418" spans="2:13">
      <c r="B418" s="140"/>
      <c r="C418" s="140"/>
      <c r="D418" s="140"/>
      <c r="E418" s="140"/>
      <c r="F418" s="140"/>
      <c r="G418" s="140"/>
      <c r="H418" s="140"/>
      <c r="I418" s="140"/>
      <c r="J418" s="140"/>
      <c r="K418" s="140"/>
      <c r="L418" s="140"/>
      <c r="M418" s="140"/>
    </row>
    <row r="419" spans="2:13">
      <c r="B419" s="140"/>
      <c r="C419" s="140"/>
      <c r="D419" s="140"/>
      <c r="E419" s="140"/>
      <c r="F419" s="140"/>
      <c r="G419" s="140"/>
      <c r="H419" s="140"/>
      <c r="I419" s="140"/>
      <c r="J419" s="140"/>
      <c r="K419" s="140"/>
      <c r="L419" s="140"/>
      <c r="M419" s="140"/>
    </row>
    <row r="420" spans="2:13">
      <c r="B420" s="140"/>
      <c r="C420" s="140"/>
      <c r="D420" s="140"/>
      <c r="E420" s="140"/>
      <c r="F420" s="140"/>
      <c r="G420" s="140"/>
      <c r="H420" s="140"/>
      <c r="I420" s="140"/>
      <c r="J420" s="140"/>
      <c r="K420" s="140"/>
      <c r="L420" s="140"/>
      <c r="M420" s="140"/>
    </row>
    <row r="421" spans="2:13">
      <c r="B421" s="140"/>
      <c r="C421" s="140"/>
      <c r="D421" s="140"/>
      <c r="E421" s="140"/>
      <c r="F421" s="140"/>
      <c r="G421" s="140"/>
      <c r="H421" s="140"/>
      <c r="I421" s="140"/>
      <c r="J421" s="140"/>
      <c r="K421" s="140"/>
      <c r="L421" s="140"/>
      <c r="M421" s="140"/>
    </row>
    <row r="422" spans="2:13">
      <c r="B422" s="140"/>
      <c r="C422" s="140"/>
      <c r="D422" s="140"/>
      <c r="E422" s="140"/>
      <c r="F422" s="140"/>
      <c r="G422" s="140"/>
      <c r="H422" s="140"/>
      <c r="I422" s="140"/>
      <c r="J422" s="140"/>
      <c r="K422" s="140"/>
      <c r="L422" s="140"/>
      <c r="M422" s="140"/>
    </row>
    <row r="423" spans="2:13">
      <c r="B423" s="140"/>
      <c r="C423" s="140"/>
      <c r="D423" s="140"/>
      <c r="E423" s="140"/>
      <c r="F423" s="140"/>
      <c r="G423" s="140"/>
      <c r="H423" s="140"/>
      <c r="I423" s="140"/>
      <c r="J423" s="140"/>
      <c r="K423" s="140"/>
      <c r="L423" s="140"/>
      <c r="M423" s="140"/>
    </row>
    <row r="424" spans="2:13">
      <c r="B424" s="140"/>
      <c r="C424" s="140"/>
      <c r="D424" s="140"/>
      <c r="E424" s="140"/>
      <c r="F424" s="140"/>
      <c r="G424" s="140"/>
      <c r="H424" s="140"/>
      <c r="I424" s="140"/>
      <c r="J424" s="140"/>
      <c r="K424" s="140"/>
      <c r="L424" s="140"/>
      <c r="M424" s="140"/>
    </row>
    <row r="425" spans="2:13">
      <c r="B425" s="140"/>
      <c r="C425" s="140"/>
      <c r="D425" s="140"/>
      <c r="E425" s="140"/>
      <c r="F425" s="140"/>
      <c r="G425" s="140"/>
      <c r="H425" s="140"/>
      <c r="I425" s="140"/>
      <c r="J425" s="140"/>
      <c r="K425" s="140"/>
      <c r="L425" s="140"/>
      <c r="M425" s="140"/>
    </row>
    <row r="426" spans="2:13">
      <c r="B426" s="140"/>
      <c r="C426" s="140"/>
      <c r="D426" s="140"/>
      <c r="E426" s="140"/>
      <c r="F426" s="140"/>
      <c r="G426" s="140"/>
      <c r="H426" s="140"/>
      <c r="I426" s="140"/>
      <c r="J426" s="140"/>
      <c r="K426" s="140"/>
      <c r="L426" s="140"/>
      <c r="M426" s="140"/>
    </row>
    <row r="427" spans="2:13">
      <c r="B427" s="140"/>
      <c r="C427" s="140"/>
      <c r="D427" s="140"/>
      <c r="E427" s="140"/>
      <c r="F427" s="140"/>
      <c r="G427" s="140"/>
      <c r="H427" s="140"/>
      <c r="I427" s="140"/>
      <c r="J427" s="140"/>
      <c r="K427" s="140"/>
      <c r="L427" s="140"/>
      <c r="M427" s="140"/>
    </row>
    <row r="428" spans="2:13">
      <c r="B428" s="140"/>
      <c r="C428" s="140"/>
      <c r="D428" s="140"/>
      <c r="E428" s="140"/>
      <c r="F428" s="140"/>
      <c r="G428" s="140"/>
      <c r="H428" s="140"/>
      <c r="I428" s="140"/>
      <c r="J428" s="140"/>
      <c r="K428" s="140"/>
      <c r="L428" s="140"/>
      <c r="M428" s="140"/>
    </row>
    <row r="429" spans="2:13">
      <c r="B429" s="140"/>
      <c r="C429" s="140"/>
      <c r="D429" s="140"/>
      <c r="E429" s="140"/>
      <c r="F429" s="140"/>
      <c r="G429" s="140"/>
      <c r="H429" s="140"/>
      <c r="I429" s="140"/>
      <c r="J429" s="140"/>
      <c r="K429" s="140"/>
      <c r="L429" s="140"/>
      <c r="M429" s="140"/>
    </row>
    <row r="430" spans="2:13">
      <c r="B430" s="140"/>
      <c r="C430" s="140"/>
      <c r="D430" s="140"/>
      <c r="E430" s="140"/>
      <c r="F430" s="140"/>
      <c r="G430" s="140"/>
      <c r="H430" s="140"/>
      <c r="I430" s="140"/>
      <c r="J430" s="140"/>
      <c r="K430" s="140"/>
      <c r="L430" s="140"/>
      <c r="M430" s="140"/>
    </row>
    <row r="431" spans="2:13">
      <c r="B431" s="140"/>
      <c r="C431" s="140"/>
      <c r="D431" s="140"/>
      <c r="E431" s="140"/>
      <c r="F431" s="140"/>
      <c r="G431" s="140"/>
      <c r="H431" s="140"/>
      <c r="I431" s="140"/>
      <c r="J431" s="140"/>
      <c r="K431" s="140"/>
      <c r="L431" s="140"/>
      <c r="M431" s="140"/>
    </row>
    <row r="432" spans="2:13">
      <c r="B432" s="140"/>
      <c r="C432" s="140"/>
      <c r="D432" s="140"/>
      <c r="E432" s="140"/>
      <c r="F432" s="140"/>
      <c r="G432" s="140"/>
      <c r="H432" s="140"/>
      <c r="I432" s="140"/>
      <c r="J432" s="140"/>
      <c r="K432" s="140"/>
      <c r="L432" s="140"/>
      <c r="M432" s="140"/>
    </row>
    <row r="433" spans="2:13">
      <c r="B433" s="140"/>
      <c r="C433" s="140"/>
      <c r="D433" s="140"/>
      <c r="E433" s="140"/>
      <c r="F433" s="140"/>
      <c r="G433" s="140"/>
      <c r="H433" s="140"/>
      <c r="I433" s="140"/>
      <c r="J433" s="140"/>
      <c r="K433" s="140"/>
      <c r="L433" s="140"/>
      <c r="M433" s="140"/>
    </row>
    <row r="434" spans="2:13">
      <c r="B434" s="140"/>
      <c r="C434" s="140"/>
      <c r="D434" s="140"/>
      <c r="E434" s="140"/>
      <c r="F434" s="140"/>
      <c r="G434" s="140"/>
      <c r="H434" s="140"/>
      <c r="I434" s="140"/>
      <c r="J434" s="140"/>
      <c r="K434" s="140"/>
      <c r="L434" s="140"/>
      <c r="M434" s="140"/>
    </row>
    <row r="435" spans="2:13">
      <c r="B435" s="140"/>
      <c r="C435" s="140"/>
      <c r="D435" s="140"/>
      <c r="E435" s="140"/>
      <c r="F435" s="140"/>
      <c r="G435" s="140"/>
      <c r="H435" s="140"/>
      <c r="I435" s="140"/>
      <c r="J435" s="140"/>
      <c r="K435" s="140"/>
      <c r="L435" s="140"/>
      <c r="M435" s="140"/>
    </row>
    <row r="436" spans="2:13">
      <c r="B436" s="140"/>
      <c r="C436" s="140"/>
      <c r="D436" s="140"/>
      <c r="E436" s="140"/>
      <c r="F436" s="140"/>
      <c r="G436" s="140"/>
      <c r="H436" s="140"/>
      <c r="I436" s="140"/>
      <c r="J436" s="140"/>
      <c r="K436" s="140"/>
      <c r="L436" s="140"/>
      <c r="M436" s="140"/>
    </row>
    <row r="437" spans="2:13">
      <c r="B437" s="140"/>
      <c r="C437" s="140"/>
      <c r="D437" s="140"/>
      <c r="E437" s="140"/>
      <c r="F437" s="140"/>
      <c r="G437" s="140"/>
      <c r="H437" s="140"/>
      <c r="I437" s="140"/>
      <c r="J437" s="140"/>
      <c r="K437" s="140"/>
      <c r="L437" s="140"/>
      <c r="M437" s="140"/>
    </row>
    <row r="438" spans="2:13">
      <c r="B438" s="140"/>
      <c r="C438" s="140"/>
      <c r="D438" s="140"/>
      <c r="E438" s="140"/>
      <c r="F438" s="140"/>
      <c r="G438" s="140"/>
      <c r="H438" s="140"/>
      <c r="I438" s="140"/>
      <c r="J438" s="140"/>
      <c r="K438" s="140"/>
      <c r="L438" s="140"/>
      <c r="M438" s="140"/>
    </row>
    <row r="439" spans="2:13">
      <c r="B439" s="140"/>
      <c r="C439" s="140"/>
      <c r="D439" s="140"/>
      <c r="E439" s="140"/>
      <c r="F439" s="140"/>
      <c r="G439" s="140"/>
      <c r="H439" s="140"/>
      <c r="I439" s="140"/>
      <c r="J439" s="140"/>
      <c r="K439" s="140"/>
      <c r="L439" s="140"/>
      <c r="M439" s="140"/>
    </row>
    <row r="440" spans="2:13">
      <c r="B440" s="140"/>
      <c r="C440" s="140"/>
      <c r="D440" s="140"/>
      <c r="E440" s="140"/>
      <c r="F440" s="140"/>
      <c r="G440" s="140"/>
      <c r="H440" s="140"/>
      <c r="I440" s="140"/>
      <c r="J440" s="140"/>
      <c r="K440" s="140"/>
      <c r="L440" s="140"/>
      <c r="M440" s="140"/>
    </row>
    <row r="441" spans="2:13">
      <c r="B441" s="140"/>
      <c r="C441" s="140"/>
      <c r="D441" s="140"/>
      <c r="E441" s="140"/>
      <c r="F441" s="140"/>
      <c r="G441" s="140"/>
      <c r="H441" s="140"/>
      <c r="I441" s="140"/>
      <c r="J441" s="140"/>
      <c r="K441" s="140"/>
      <c r="L441" s="140"/>
      <c r="M441" s="140"/>
    </row>
    <row r="442" spans="2:13">
      <c r="B442" s="140"/>
      <c r="C442" s="140"/>
      <c r="D442" s="140"/>
      <c r="E442" s="140"/>
      <c r="F442" s="140"/>
      <c r="G442" s="140"/>
      <c r="H442" s="140"/>
      <c r="I442" s="140"/>
      <c r="J442" s="140"/>
      <c r="K442" s="140"/>
      <c r="L442" s="140"/>
      <c r="M442" s="140"/>
    </row>
    <row r="443" spans="2:13">
      <c r="B443" s="140"/>
      <c r="C443" s="140"/>
      <c r="D443" s="140"/>
      <c r="E443" s="140"/>
      <c r="F443" s="140"/>
      <c r="G443" s="140"/>
      <c r="H443" s="140"/>
      <c r="I443" s="140"/>
      <c r="J443" s="140"/>
      <c r="K443" s="140"/>
      <c r="L443" s="140"/>
      <c r="M443" s="140"/>
    </row>
    <row r="444" spans="2:13">
      <c r="B444" s="140"/>
      <c r="C444" s="140"/>
      <c r="D444" s="140"/>
      <c r="E444" s="140"/>
      <c r="F444" s="140"/>
      <c r="G444" s="140"/>
      <c r="H444" s="140"/>
      <c r="I444" s="140"/>
      <c r="J444" s="140"/>
      <c r="K444" s="140"/>
      <c r="L444" s="140"/>
      <c r="M444" s="140"/>
    </row>
    <row r="445" spans="2:13">
      <c r="B445" s="140"/>
      <c r="C445" s="140"/>
      <c r="D445" s="140"/>
      <c r="E445" s="140"/>
      <c r="F445" s="140"/>
      <c r="G445" s="140"/>
      <c r="H445" s="140"/>
      <c r="I445" s="140"/>
      <c r="J445" s="140"/>
      <c r="K445" s="140"/>
      <c r="L445" s="140"/>
      <c r="M445" s="140"/>
    </row>
    <row r="446" spans="2:13">
      <c r="B446" s="140"/>
      <c r="C446" s="140"/>
      <c r="D446" s="140"/>
      <c r="E446" s="140"/>
      <c r="F446" s="140"/>
      <c r="G446" s="140"/>
      <c r="H446" s="140"/>
      <c r="I446" s="140"/>
      <c r="J446" s="140"/>
      <c r="K446" s="140"/>
      <c r="L446" s="140"/>
      <c r="M446" s="140"/>
    </row>
    <row r="447" spans="2:13">
      <c r="B447" s="140"/>
      <c r="C447" s="140"/>
      <c r="D447" s="140"/>
      <c r="E447" s="140"/>
      <c r="F447" s="140"/>
      <c r="G447" s="140"/>
      <c r="H447" s="140"/>
      <c r="I447" s="140"/>
      <c r="J447" s="140"/>
      <c r="K447" s="140"/>
      <c r="L447" s="140"/>
      <c r="M447" s="140"/>
    </row>
    <row r="448" spans="2:13">
      <c r="B448" s="140"/>
      <c r="C448" s="140"/>
      <c r="D448" s="140"/>
      <c r="E448" s="140"/>
      <c r="F448" s="140"/>
      <c r="G448" s="140"/>
      <c r="H448" s="140"/>
      <c r="I448" s="140"/>
      <c r="J448" s="140"/>
      <c r="K448" s="140"/>
      <c r="L448" s="140"/>
      <c r="M448" s="140"/>
    </row>
    <row r="449" spans="2:13">
      <c r="B449" s="140"/>
      <c r="C449" s="140"/>
      <c r="D449" s="140"/>
      <c r="E449" s="140"/>
      <c r="F449" s="140"/>
      <c r="G449" s="140"/>
      <c r="H449" s="140"/>
      <c r="I449" s="140"/>
      <c r="J449" s="140"/>
      <c r="K449" s="140"/>
      <c r="L449" s="140"/>
      <c r="M449" s="140"/>
    </row>
    <row r="450" spans="2:13">
      <c r="B450" s="140"/>
      <c r="C450" s="140"/>
      <c r="D450" s="140"/>
      <c r="E450" s="140"/>
      <c r="F450" s="140"/>
      <c r="G450" s="140"/>
      <c r="H450" s="140"/>
      <c r="I450" s="140"/>
      <c r="J450" s="140"/>
      <c r="K450" s="140"/>
      <c r="L450" s="140"/>
      <c r="M450" s="140"/>
    </row>
    <row r="451" spans="2:13">
      <c r="B451" s="140"/>
      <c r="C451" s="140"/>
      <c r="D451" s="140"/>
      <c r="E451" s="140"/>
      <c r="F451" s="140"/>
      <c r="G451" s="140"/>
      <c r="H451" s="140"/>
      <c r="I451" s="140"/>
      <c r="J451" s="140"/>
      <c r="K451" s="140"/>
      <c r="L451" s="140"/>
      <c r="M451" s="140"/>
    </row>
    <row r="452" spans="2:13">
      <c r="B452" s="140"/>
      <c r="C452" s="140"/>
      <c r="D452" s="140"/>
      <c r="E452" s="140"/>
      <c r="F452" s="140"/>
      <c r="G452" s="140"/>
      <c r="H452" s="140"/>
      <c r="I452" s="140"/>
      <c r="J452" s="140"/>
      <c r="K452" s="140"/>
      <c r="L452" s="140"/>
      <c r="M452" s="140"/>
    </row>
    <row r="453" spans="2:13">
      <c r="B453" s="140"/>
      <c r="C453" s="140"/>
      <c r="D453" s="140"/>
      <c r="E453" s="140"/>
      <c r="F453" s="140"/>
      <c r="G453" s="140"/>
      <c r="H453" s="140"/>
      <c r="I453" s="140"/>
      <c r="J453" s="140"/>
      <c r="K453" s="140"/>
      <c r="L453" s="140"/>
      <c r="M453" s="140"/>
    </row>
    <row r="454" spans="2:13">
      <c r="B454" s="140"/>
      <c r="C454" s="140"/>
      <c r="D454" s="140"/>
      <c r="E454" s="140"/>
      <c r="F454" s="140"/>
      <c r="G454" s="140"/>
      <c r="H454" s="140"/>
      <c r="I454" s="140"/>
      <c r="J454" s="140"/>
      <c r="K454" s="140"/>
      <c r="L454" s="140"/>
      <c r="M454" s="140"/>
    </row>
    <row r="455" spans="2:13">
      <c r="B455" s="140"/>
      <c r="C455" s="140"/>
      <c r="D455" s="140"/>
      <c r="E455" s="140"/>
      <c r="F455" s="140"/>
      <c r="G455" s="140"/>
      <c r="H455" s="140"/>
      <c r="I455" s="140"/>
      <c r="J455" s="140"/>
      <c r="K455" s="140"/>
      <c r="L455" s="140"/>
      <c r="M455" s="140"/>
    </row>
    <row r="456" spans="2:13">
      <c r="B456" s="140"/>
      <c r="C456" s="140"/>
      <c r="D456" s="140"/>
      <c r="E456" s="140"/>
      <c r="F456" s="140"/>
      <c r="G456" s="140"/>
      <c r="H456" s="140"/>
      <c r="I456" s="140"/>
      <c r="J456" s="140"/>
      <c r="K456" s="140"/>
      <c r="L456" s="140"/>
      <c r="M456" s="140"/>
    </row>
  </sheetData>
  <mergeCells count="400">
    <mergeCell ref="K127:K128"/>
    <mergeCell ref="K129:K130"/>
    <mergeCell ref="K133:K134"/>
    <mergeCell ref="K119:K120"/>
    <mergeCell ref="K121:K122"/>
    <mergeCell ref="O126:O127"/>
    <mergeCell ref="P126:P127"/>
    <mergeCell ref="Q126:Q127"/>
    <mergeCell ref="F81:I81"/>
    <mergeCell ref="I129:I130"/>
    <mergeCell ref="I131:I132"/>
    <mergeCell ref="H101:H102"/>
    <mergeCell ref="G101:G102"/>
    <mergeCell ref="H105:H106"/>
    <mergeCell ref="M100:Q105"/>
    <mergeCell ref="I103:I104"/>
    <mergeCell ref="I105:I106"/>
    <mergeCell ref="H103:H104"/>
    <mergeCell ref="J103:J104"/>
    <mergeCell ref="K105:K106"/>
    <mergeCell ref="M99:Q99"/>
    <mergeCell ref="H111:H112"/>
    <mergeCell ref="H113:H114"/>
    <mergeCell ref="G113:G114"/>
    <mergeCell ref="K151:K152"/>
    <mergeCell ref="K153:K154"/>
    <mergeCell ref="K155:K156"/>
    <mergeCell ref="K157:K158"/>
    <mergeCell ref="K159:K160"/>
    <mergeCell ref="K161:K162"/>
    <mergeCell ref="K167:K168"/>
    <mergeCell ref="K169:K170"/>
    <mergeCell ref="K171:K172"/>
    <mergeCell ref="K163:K164"/>
    <mergeCell ref="K165:K166"/>
    <mergeCell ref="J173:J174"/>
    <mergeCell ref="K135:K136"/>
    <mergeCell ref="K137:K138"/>
    <mergeCell ref="K139:K140"/>
    <mergeCell ref="K141:K142"/>
    <mergeCell ref="K143:K144"/>
    <mergeCell ref="K145:K146"/>
    <mergeCell ref="K147:K148"/>
    <mergeCell ref="K149:K150"/>
    <mergeCell ref="J159:J160"/>
    <mergeCell ref="J161:J162"/>
    <mergeCell ref="J163:J164"/>
    <mergeCell ref="J165:J166"/>
    <mergeCell ref="J167:J168"/>
    <mergeCell ref="J169:J170"/>
    <mergeCell ref="J147:J148"/>
    <mergeCell ref="J149:J150"/>
    <mergeCell ref="J151:J152"/>
    <mergeCell ref="J153:J154"/>
    <mergeCell ref="J155:J156"/>
    <mergeCell ref="J157:J158"/>
    <mergeCell ref="J135:J136"/>
    <mergeCell ref="J137:J138"/>
    <mergeCell ref="K173:K174"/>
    <mergeCell ref="J139:J140"/>
    <mergeCell ref="J141:J142"/>
    <mergeCell ref="J143:J144"/>
    <mergeCell ref="J145:J146"/>
    <mergeCell ref="I163:I164"/>
    <mergeCell ref="I165:I166"/>
    <mergeCell ref="I167:I168"/>
    <mergeCell ref="I169:I170"/>
    <mergeCell ref="I171:I172"/>
    <mergeCell ref="J171:J172"/>
    <mergeCell ref="I173:I174"/>
    <mergeCell ref="I151:I152"/>
    <mergeCell ref="I153:I154"/>
    <mergeCell ref="I155:I156"/>
    <mergeCell ref="I157:I158"/>
    <mergeCell ref="I159:I160"/>
    <mergeCell ref="I161:I162"/>
    <mergeCell ref="H171:H172"/>
    <mergeCell ref="H173:H174"/>
    <mergeCell ref="H161:H162"/>
    <mergeCell ref="H163:H164"/>
    <mergeCell ref="H165:H166"/>
    <mergeCell ref="H167:H168"/>
    <mergeCell ref="H169:H170"/>
    <mergeCell ref="I135:I136"/>
    <mergeCell ref="I137:I138"/>
    <mergeCell ref="I139:I140"/>
    <mergeCell ref="I141:I142"/>
    <mergeCell ref="I143:I144"/>
    <mergeCell ref="I145:I146"/>
    <mergeCell ref="I147:I148"/>
    <mergeCell ref="I149:I150"/>
    <mergeCell ref="H159:H160"/>
    <mergeCell ref="H147:H148"/>
    <mergeCell ref="H149:H150"/>
    <mergeCell ref="H151:H152"/>
    <mergeCell ref="H153:H154"/>
    <mergeCell ref="H155:H156"/>
    <mergeCell ref="H157:H158"/>
    <mergeCell ref="H135:H136"/>
    <mergeCell ref="H137:H138"/>
    <mergeCell ref="H139:H140"/>
    <mergeCell ref="H141:H142"/>
    <mergeCell ref="H143:H144"/>
    <mergeCell ref="H145:H146"/>
    <mergeCell ref="G165:G166"/>
    <mergeCell ref="G167:G168"/>
    <mergeCell ref="G169:G170"/>
    <mergeCell ref="G171:G172"/>
    <mergeCell ref="G173:G174"/>
    <mergeCell ref="G151:G152"/>
    <mergeCell ref="G153:G154"/>
    <mergeCell ref="G155:G156"/>
    <mergeCell ref="G157:G158"/>
    <mergeCell ref="G159:G160"/>
    <mergeCell ref="G161:G162"/>
    <mergeCell ref="E173:E174"/>
    <mergeCell ref="G135:G136"/>
    <mergeCell ref="G137:G138"/>
    <mergeCell ref="G139:G140"/>
    <mergeCell ref="G141:G142"/>
    <mergeCell ref="G143:G144"/>
    <mergeCell ref="G145:G146"/>
    <mergeCell ref="G147:G148"/>
    <mergeCell ref="G149:G150"/>
    <mergeCell ref="E159:E160"/>
    <mergeCell ref="E161:E162"/>
    <mergeCell ref="E163:E164"/>
    <mergeCell ref="E165:E166"/>
    <mergeCell ref="E167:E168"/>
    <mergeCell ref="E169:E170"/>
    <mergeCell ref="E147:E148"/>
    <mergeCell ref="E149:E150"/>
    <mergeCell ref="E151:E152"/>
    <mergeCell ref="E153:E154"/>
    <mergeCell ref="E155:E156"/>
    <mergeCell ref="E157:E158"/>
    <mergeCell ref="E135:E136"/>
    <mergeCell ref="E137:E138"/>
    <mergeCell ref="G163:G164"/>
    <mergeCell ref="E139:E140"/>
    <mergeCell ref="E141:E142"/>
    <mergeCell ref="E143:E144"/>
    <mergeCell ref="E145:E146"/>
    <mergeCell ref="B163:B164"/>
    <mergeCell ref="B165:B166"/>
    <mergeCell ref="B167:B168"/>
    <mergeCell ref="B169:B170"/>
    <mergeCell ref="B171:B172"/>
    <mergeCell ref="E171:E172"/>
    <mergeCell ref="B173:B174"/>
    <mergeCell ref="B151:B152"/>
    <mergeCell ref="B153:B154"/>
    <mergeCell ref="B155:B156"/>
    <mergeCell ref="B157:B158"/>
    <mergeCell ref="B159:B160"/>
    <mergeCell ref="B161:B162"/>
    <mergeCell ref="A171:A172"/>
    <mergeCell ref="A173:A174"/>
    <mergeCell ref="A161:A162"/>
    <mergeCell ref="A163:A164"/>
    <mergeCell ref="A165:A166"/>
    <mergeCell ref="A167:A168"/>
    <mergeCell ref="A169:A170"/>
    <mergeCell ref="B135:B136"/>
    <mergeCell ref="B137:B138"/>
    <mergeCell ref="B139:B140"/>
    <mergeCell ref="B141:B142"/>
    <mergeCell ref="B143:B144"/>
    <mergeCell ref="B145:B146"/>
    <mergeCell ref="B147:B148"/>
    <mergeCell ref="B149:B150"/>
    <mergeCell ref="A159:A160"/>
    <mergeCell ref="A147:A148"/>
    <mergeCell ref="A149:A150"/>
    <mergeCell ref="A151:A152"/>
    <mergeCell ref="A153:A154"/>
    <mergeCell ref="A155:A156"/>
    <mergeCell ref="A157:A158"/>
    <mergeCell ref="A135:A136"/>
    <mergeCell ref="A137:A138"/>
    <mergeCell ref="A139:A140"/>
    <mergeCell ref="A141:A142"/>
    <mergeCell ref="A143:A144"/>
    <mergeCell ref="A145:A146"/>
    <mergeCell ref="H115:H116"/>
    <mergeCell ref="H117:H118"/>
    <mergeCell ref="G117:G118"/>
    <mergeCell ref="G115:G116"/>
    <mergeCell ref="E133:E134"/>
    <mergeCell ref="H133:H134"/>
    <mergeCell ref="G133:G134"/>
    <mergeCell ref="E131:E132"/>
    <mergeCell ref="H131:H132"/>
    <mergeCell ref="H125:H126"/>
    <mergeCell ref="H127:H128"/>
    <mergeCell ref="H129:H130"/>
    <mergeCell ref="H121:H122"/>
    <mergeCell ref="G123:G124"/>
    <mergeCell ref="I133:I134"/>
    <mergeCell ref="B121:B122"/>
    <mergeCell ref="B133:B134"/>
    <mergeCell ref="B129:B130"/>
    <mergeCell ref="B131:B132"/>
    <mergeCell ref="E129:E130"/>
    <mergeCell ref="B123:B124"/>
    <mergeCell ref="I119:I120"/>
    <mergeCell ref="I121:I122"/>
    <mergeCell ref="B125:B126"/>
    <mergeCell ref="B127:B128"/>
    <mergeCell ref="B117:B118"/>
    <mergeCell ref="B119:B120"/>
    <mergeCell ref="B111:B112"/>
    <mergeCell ref="B113:B114"/>
    <mergeCell ref="E103:E104"/>
    <mergeCell ref="E117:E118"/>
    <mergeCell ref="E115:E116"/>
    <mergeCell ref="E127:E128"/>
    <mergeCell ref="E119:E120"/>
    <mergeCell ref="E105:E106"/>
    <mergeCell ref="E113:E114"/>
    <mergeCell ref="B115:B116"/>
    <mergeCell ref="L59:P59"/>
    <mergeCell ref="B18:C18"/>
    <mergeCell ref="B17:C17"/>
    <mergeCell ref="H12:P18"/>
    <mergeCell ref="D15:G15"/>
    <mergeCell ref="B16:C16"/>
    <mergeCell ref="B13:C13"/>
    <mergeCell ref="D17:G17"/>
    <mergeCell ref="B88:D88"/>
    <mergeCell ref="L49:P49"/>
    <mergeCell ref="B21:P21"/>
    <mergeCell ref="C2:M2"/>
    <mergeCell ref="C4:M4"/>
    <mergeCell ref="C7:M7"/>
    <mergeCell ref="C3:S3"/>
    <mergeCell ref="C6:M6"/>
    <mergeCell ref="C5:M5"/>
    <mergeCell ref="C8:M8"/>
    <mergeCell ref="B12:C12"/>
    <mergeCell ref="B20:D20"/>
    <mergeCell ref="H10:P10"/>
    <mergeCell ref="B10:D10"/>
    <mergeCell ref="D16:G16"/>
    <mergeCell ref="O94:Q94"/>
    <mergeCell ref="H97:H98"/>
    <mergeCell ref="O96:Q96"/>
    <mergeCell ref="O95:Q95"/>
    <mergeCell ref="M97:N97"/>
    <mergeCell ref="H93:H94"/>
    <mergeCell ref="I97:I98"/>
    <mergeCell ref="F73:I73"/>
    <mergeCell ref="J76:J77"/>
    <mergeCell ref="A1:P1"/>
    <mergeCell ref="D18:G18"/>
    <mergeCell ref="D13:G13"/>
    <mergeCell ref="D12:G12"/>
    <mergeCell ref="B14:C14"/>
    <mergeCell ref="I99:I100"/>
    <mergeCell ref="I101:I102"/>
    <mergeCell ref="J101:J102"/>
    <mergeCell ref="K103:K104"/>
    <mergeCell ref="D14:G14"/>
    <mergeCell ref="B15:C15"/>
    <mergeCell ref="O92:Q92"/>
    <mergeCell ref="O91:Q91"/>
    <mergeCell ref="M92:N92"/>
    <mergeCell ref="O93:Q93"/>
    <mergeCell ref="M96:N96"/>
    <mergeCell ref="O97:Q97"/>
    <mergeCell ref="M93:N93"/>
    <mergeCell ref="G91:G92"/>
    <mergeCell ref="E91:E92"/>
    <mergeCell ref="E97:E98"/>
    <mergeCell ref="M91:N91"/>
    <mergeCell ref="E95:E96"/>
    <mergeCell ref="M94:N94"/>
    <mergeCell ref="H99:H100"/>
    <mergeCell ref="H91:H92"/>
    <mergeCell ref="I91:I92"/>
    <mergeCell ref="B91:B92"/>
    <mergeCell ref="B97:B98"/>
    <mergeCell ref="B85:E85"/>
    <mergeCell ref="B84:G84"/>
    <mergeCell ref="S126:S127"/>
    <mergeCell ref="M126:M127"/>
    <mergeCell ref="N126:N127"/>
    <mergeCell ref="R126:R127"/>
    <mergeCell ref="I107:I108"/>
    <mergeCell ref="J105:J106"/>
    <mergeCell ref="J107:J108"/>
    <mergeCell ref="I127:I128"/>
    <mergeCell ref="I111:I112"/>
    <mergeCell ref="I113:I114"/>
    <mergeCell ref="I109:I110"/>
    <mergeCell ref="I115:I116"/>
    <mergeCell ref="I123:I124"/>
    <mergeCell ref="I125:I126"/>
    <mergeCell ref="I117:I118"/>
    <mergeCell ref="G97:G98"/>
    <mergeCell ref="M95:N95"/>
    <mergeCell ref="H107:H108"/>
    <mergeCell ref="H109:H110"/>
    <mergeCell ref="G105:G106"/>
    <mergeCell ref="E109:E110"/>
    <mergeCell ref="G107:G108"/>
    <mergeCell ref="G109:G110"/>
    <mergeCell ref="B101:B102"/>
    <mergeCell ref="B74:C74"/>
    <mergeCell ref="B86:E86"/>
    <mergeCell ref="B75:C75"/>
    <mergeCell ref="E99:E100"/>
    <mergeCell ref="B99:B100"/>
    <mergeCell ref="G99:G100"/>
    <mergeCell ref="B95:B96"/>
    <mergeCell ref="G95:G96"/>
    <mergeCell ref="F76:I77"/>
    <mergeCell ref="F74:I74"/>
    <mergeCell ref="F75:I75"/>
    <mergeCell ref="B93:B94"/>
    <mergeCell ref="G93:G94"/>
    <mergeCell ref="E93:E94"/>
    <mergeCell ref="I93:I94"/>
    <mergeCell ref="H95:H96"/>
    <mergeCell ref="I95:I96"/>
    <mergeCell ref="A107:A108"/>
    <mergeCell ref="A109:A110"/>
    <mergeCell ref="A111:A112"/>
    <mergeCell ref="A113:A114"/>
    <mergeCell ref="A99:A100"/>
    <mergeCell ref="A101:A102"/>
    <mergeCell ref="A103:A104"/>
    <mergeCell ref="A105:A106"/>
    <mergeCell ref="G103:G104"/>
    <mergeCell ref="E101:E102"/>
    <mergeCell ref="B109:B110"/>
    <mergeCell ref="G111:G112"/>
    <mergeCell ref="E107:E108"/>
    <mergeCell ref="B103:B104"/>
    <mergeCell ref="B105:B106"/>
    <mergeCell ref="B107:B108"/>
    <mergeCell ref="E111:E112"/>
    <mergeCell ref="A133:A134"/>
    <mergeCell ref="K91:K92"/>
    <mergeCell ref="K93:K94"/>
    <mergeCell ref="K95:K96"/>
    <mergeCell ref="K97:K98"/>
    <mergeCell ref="K99:K100"/>
    <mergeCell ref="K101:K102"/>
    <mergeCell ref="K107:K108"/>
    <mergeCell ref="K109:K110"/>
    <mergeCell ref="K117:K118"/>
    <mergeCell ref="K125:K126"/>
    <mergeCell ref="K123:K124"/>
    <mergeCell ref="J129:J130"/>
    <mergeCell ref="J91:J92"/>
    <mergeCell ref="J93:J94"/>
    <mergeCell ref="J95:J96"/>
    <mergeCell ref="J97:J98"/>
    <mergeCell ref="J99:J100"/>
    <mergeCell ref="A91:A92"/>
    <mergeCell ref="A93:A94"/>
    <mergeCell ref="A95:A96"/>
    <mergeCell ref="A97:A98"/>
    <mergeCell ref="G125:G126"/>
    <mergeCell ref="G127:G128"/>
    <mergeCell ref="K131:K132"/>
    <mergeCell ref="K111:K112"/>
    <mergeCell ref="K113:K114"/>
    <mergeCell ref="K115:K116"/>
    <mergeCell ref="J117:J118"/>
    <mergeCell ref="J131:J132"/>
    <mergeCell ref="A129:A130"/>
    <mergeCell ref="A115:A116"/>
    <mergeCell ref="A117:A118"/>
    <mergeCell ref="A119:A120"/>
    <mergeCell ref="A121:A122"/>
    <mergeCell ref="A131:A132"/>
    <mergeCell ref="E125:E126"/>
    <mergeCell ref="A123:A124"/>
    <mergeCell ref="A125:A126"/>
    <mergeCell ref="A127:A128"/>
    <mergeCell ref="G131:G132"/>
    <mergeCell ref="G129:G130"/>
    <mergeCell ref="H119:H120"/>
    <mergeCell ref="E121:E122"/>
    <mergeCell ref="E123:E124"/>
    <mergeCell ref="H123:H124"/>
    <mergeCell ref="G119:G120"/>
    <mergeCell ref="G121:G122"/>
    <mergeCell ref="J133:J134"/>
    <mergeCell ref="J119:J120"/>
    <mergeCell ref="J121:J122"/>
    <mergeCell ref="J123:J124"/>
    <mergeCell ref="J125:J126"/>
    <mergeCell ref="J127:J128"/>
    <mergeCell ref="J109:J110"/>
    <mergeCell ref="J111:J112"/>
    <mergeCell ref="J113:J114"/>
    <mergeCell ref="J115:J116"/>
  </mergeCells>
  <phoneticPr fontId="2" type="noConversion"/>
  <conditionalFormatting sqref="H91 H93 H95 H97 H99 H101 H103 H105 H107 H109 H111 H113 H115 H117 H119 H125 H127 H129 H131 H133 H121:H123 H135 H137 H139 H141 H143 H145 H147 H149 H151 H153 H155 H157 H159 H161 H163 H165 H167 H169 H171 H173 G91:G174">
    <cfRule type="cellIs" dxfId="5" priority="4" stopIfTrue="1" operator="equal">
      <formula>#REF!</formula>
    </cfRule>
    <cfRule type="cellIs" dxfId="4" priority="5" stopIfTrue="1" operator="lessThanOrEqual">
      <formula>#REF!</formula>
    </cfRule>
    <cfRule type="cellIs" dxfId="3" priority="6" stopIfTrue="1" operator="greaterThan">
      <formula>#REF!</formula>
    </cfRule>
  </conditionalFormatting>
  <dataValidations xWindow="261" yWindow="741" count="14">
    <dataValidation type="custom" allowBlank="1" showInputMessage="1" showErrorMessage="1" error="Cell is properly linked to ensure integrity of analysis" sqref="C99">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21 C123 C125 C127 C129 C131 C133">
      <formula1>C84</formula1>
    </dataValidation>
    <dataValidation type="custom" allowBlank="1" showInputMessage="1" error="Cell is properly linked to ensure integrity of analysis" sqref="C119">
      <formula1>C83</formula1>
    </dataValidation>
    <dataValidation type="custom" allowBlank="1" showInputMessage="1" error="Cell is properly linked to ensure integrity of analysis" sqref="C105 C107 C109 C101 C103">
      <formula1>C51</formula1>
    </dataValidation>
    <dataValidation allowBlank="1" showInputMessage="1" showErrorMessage="1" error="Cell is properly linked to ensure integrity of analysis" sqref="D91:D174 C130 C110 C128 C100 C126 C108 C124 C98 C122 C106 C120 C134:C174 C118 C104 C116 C96 C114 C102 C112 C132"/>
    <dataValidation allowBlank="1" showErrorMessage="1" prompt="Review Test Results" sqref="B88"/>
    <dataValidation allowBlank="1" showErrorMessage="1" sqref="B49 B20 B33 B21:P21"/>
    <dataValidation allowBlank="1" showErrorMessage="1" prompt="Fill in Test Notes" sqref="B10"/>
    <dataValidation allowBlank="1" showInputMessage="1" showErrorMessage="1" prompt="Не вводите значения в эту ячейку!" sqref="C24 C25:D29"/>
    <dataValidation type="custom" allowBlank="1" showInputMessage="1" error="Cell is properly linked to ensure integrity of analysis" sqref="C111">
      <formula1>#REF!</formula1>
    </dataValidation>
    <dataValidation type="custom" allowBlank="1" showInputMessage="1" showErrorMessage="1" error="Cell is properly linked to ensure integrity of analysis" sqref="C95 C97">
      <formula1>#REF!</formula1>
    </dataValidation>
    <dataValidation type="list" allowBlank="1" showInputMessage="1" showErrorMessage="1" sqref="J90">
      <formula1>$N$52:$N$54</formula1>
    </dataValidation>
    <dataValidation type="custom" allowBlank="1" showInputMessage="1" error="Cell is properly linked to ensure integrity of analysis" sqref="C113 C115 C117">
      <formula1>C74</formula1>
    </dataValidation>
  </dataValidations>
  <hyperlinks>
    <hyperlink ref="C2" location="'Notes &amp; Plate Layout'!B3" display="Fill in &quot;Test Notes&quot;"/>
    <hyperlink ref="C3" location="'Notes &amp; Plate Layout'!B13" display="Name the samples in &quot;Plate Layout Diagram&quot;"/>
    <hyperlink ref="C4" location="'BIOO ELISA ANALYSIS'!B9" display="Input OD values"/>
    <hyperlink ref="C8" location="'BIOO AOZ ELISA ANALYSIS'!G36" display="Review Test Results"/>
    <hyperlink ref="C2:L2" location="'BIOO Analysis'!B12" display="Fill in &quot;Test Notes&quot;"/>
    <hyperlink ref="C4:L4" location="'BIOO Analysis'!B34" display="Input OD values"/>
    <hyperlink ref="C3:S3" location="Auto2" display="Name the samples in &quot;Plate Layout Diagram&quot; (Only in blue area. DO NOT INPUT OD VALUES HERE)"/>
    <hyperlink ref="C8:L8" location="'BIOO Analysis'!B86" display="Choose Model Applied"/>
    <hyperlink ref="C7" location="'BIOO Analysis'!B74" display="Input Dilution Factor"/>
    <hyperlink ref="B85:E85" location="Auto6" display="-- Positive Cut-off Value checked"/>
    <hyperlink ref="B84:E84" location="'Malachite Green'!C52" display="-- Standard concentration numbers checked (from low to high)"/>
    <hyperlink ref="C6:L6" location="'BIOO Analysis'!D73" display="Input Positive Cut-off Value"/>
    <hyperlink ref="C5:L5" location="'BIOO Analysis'!B62" display="Input Standard Concentration Values"/>
    <hyperlink ref="C7:L7" location="'BIOO Analysis'!D74" display="Input Dilution Factor"/>
    <hyperlink ref="C2:M2" location="Auto1" display="Fill in &quot;Test Notes&quot;"/>
    <hyperlink ref="C4:M4" location="Auto3" display="Input OD values"/>
    <hyperlink ref="C5:M5" location="Auto5" display="Input Standard Concentration Values"/>
    <hyperlink ref="C6:M6" location="Auto6" display="Input Positive Cut-off Value"/>
    <hyperlink ref="C7:M7" location="Auto7" display="Input Dilution Factor"/>
    <hyperlink ref="C8:M8" location="Auto8" display="Review Test Results"/>
    <hyperlink ref="B84:G84" location="Auto5" display="-- Standard concentration values checked (from low to high)"/>
    <hyperlink ref="B86" location="Auto7" display="-- Sample Dilution Factor checked"/>
  </hyperlinks>
  <printOptions horizontalCentered="1" verticalCentered="1"/>
  <pageMargins left="0.74803149606299213" right="0.51181102362204722" top="0.51181102362204722" bottom="0.51181102362204722" header="0.51181102362204722" footer="0.51181102362204722"/>
  <pageSetup scale="50" fitToHeight="0" orientation="landscape" verticalDpi="300" r:id="rId1"/>
  <headerFooter alignWithMargins="0">
    <oddFooter>&amp;R&amp;"Verdana,обычный"&amp;10BIOO MaxSignal&amp;XTM&amp;X ELISA Detection Analysis стр. &amp;P</oddFooter>
  </headerFooter>
  <rowBreaks count="2" manualBreakCount="2">
    <brk id="32" max="13" man="1"/>
    <brk id="87"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8" r:id="rId4" name="Drop Down 1028">
              <controlPr defaultSize="0" autoLine="0" autoPict="0">
                <anchor moveWithCells="1">
                  <from>
                    <xdr:col>3</xdr:col>
                    <xdr:colOff>9525</xdr:colOff>
                    <xdr:row>11</xdr:row>
                    <xdr:rowOff>0</xdr:rowOff>
                  </from>
                  <to>
                    <xdr:col>6</xdr:col>
                    <xdr:colOff>523875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P99"/>
  <sheetViews>
    <sheetView topLeftCell="A4" zoomScale="75" zoomScaleNormal="75" workbookViewId="0">
      <selection activeCell="C18" sqref="C18"/>
    </sheetView>
  </sheetViews>
  <sheetFormatPr defaultColWidth="9" defaultRowHeight="12.75"/>
  <cols>
    <col min="1" max="1" width="5.625" style="4" customWidth="1"/>
    <col min="2" max="2" width="9" style="2" customWidth="1"/>
    <col min="3" max="3" width="10.75" style="2" customWidth="1"/>
    <col min="4" max="4" width="33.5" style="4" customWidth="1"/>
    <col min="5" max="5" width="10.75" style="2" customWidth="1"/>
    <col min="6" max="6" width="13" style="2" bestFit="1" customWidth="1"/>
    <col min="7" max="7" width="13.875" style="2" customWidth="1"/>
    <col min="8" max="8" width="10.75" style="2" customWidth="1"/>
    <col min="9" max="9" width="10.5" style="2" bestFit="1" customWidth="1"/>
    <col min="10" max="10" width="5.25" style="2" bestFit="1" customWidth="1"/>
    <col min="11" max="12" width="9.75" style="4" bestFit="1" customWidth="1"/>
    <col min="13" max="13" width="12.75" style="4" bestFit="1" customWidth="1"/>
    <col min="14" max="14" width="9.75" style="4" bestFit="1" customWidth="1"/>
    <col min="15" max="15" width="12.75" style="4" bestFit="1" customWidth="1"/>
    <col min="16" max="16" width="9" style="4" customWidth="1"/>
    <col min="17" max="16384" width="9" style="2"/>
  </cols>
  <sheetData>
    <row r="2" spans="1:16" ht="15">
      <c r="B2" s="17" t="s">
        <v>14</v>
      </c>
      <c r="C2" s="18"/>
      <c r="D2" s="19"/>
      <c r="E2" s="18"/>
      <c r="F2" s="18"/>
      <c r="G2" s="18"/>
      <c r="H2" s="18"/>
    </row>
    <row r="3" spans="1:16">
      <c r="A3" s="2"/>
      <c r="B3" s="4"/>
      <c r="D3" s="2"/>
      <c r="E3" s="4"/>
    </row>
    <row r="4" spans="1:16" s="21" customFormat="1" ht="11.25">
      <c r="C4" s="22" t="s">
        <v>15</v>
      </c>
      <c r="D4" s="22" t="s">
        <v>16</v>
      </c>
      <c r="E4" s="22" t="s">
        <v>17</v>
      </c>
      <c r="F4" s="23" t="s">
        <v>18</v>
      </c>
      <c r="G4" s="24" t="s">
        <v>19</v>
      </c>
      <c r="H4" s="22" t="s">
        <v>20</v>
      </c>
      <c r="I4" s="22" t="s">
        <v>21</v>
      </c>
      <c r="J4" s="22" t="s">
        <v>25</v>
      </c>
      <c r="K4" s="37" t="s">
        <v>22</v>
      </c>
      <c r="L4" s="37" t="s">
        <v>23</v>
      </c>
      <c r="M4" s="37" t="s">
        <v>24</v>
      </c>
      <c r="N4" s="38" t="s">
        <v>27</v>
      </c>
      <c r="O4" s="38" t="s">
        <v>31</v>
      </c>
      <c r="P4" s="38"/>
    </row>
    <row r="5" spans="1:16">
      <c r="A5" s="3"/>
      <c r="B5" s="16">
        <v>2</v>
      </c>
      <c r="C5" s="3">
        <v>2</v>
      </c>
      <c r="D5" s="3"/>
      <c r="E5" s="3"/>
      <c r="F5" s="3"/>
      <c r="G5" s="3"/>
      <c r="H5" s="3"/>
      <c r="I5" s="3"/>
      <c r="J5" s="3">
        <v>1</v>
      </c>
      <c r="K5" s="3"/>
      <c r="L5" s="3"/>
      <c r="M5" s="3">
        <v>1</v>
      </c>
      <c r="N5" s="3">
        <v>2</v>
      </c>
      <c r="O5" s="3"/>
    </row>
    <row r="6" spans="1:16">
      <c r="A6" s="4">
        <v>1</v>
      </c>
      <c r="B6" s="2" t="s">
        <v>168</v>
      </c>
      <c r="D6" s="2"/>
      <c r="I6" s="4"/>
    </row>
    <row r="7" spans="1:16" ht="15">
      <c r="A7" s="4">
        <v>2</v>
      </c>
      <c r="B7" s="2" t="s">
        <v>169</v>
      </c>
      <c r="D7" s="2"/>
      <c r="F7" s="14"/>
      <c r="G7" s="14"/>
      <c r="H7" s="14"/>
      <c r="I7" s="15"/>
    </row>
    <row r="8" spans="1:16" ht="15" customHeight="1">
      <c r="C8" s="458" t="s">
        <v>61</v>
      </c>
      <c r="D8" s="458"/>
      <c r="E8" s="458"/>
      <c r="F8" s="458"/>
      <c r="G8" s="458"/>
      <c r="H8" s="458"/>
      <c r="I8" s="458"/>
    </row>
    <row r="9" spans="1:16">
      <c r="A9" s="6"/>
      <c r="B9" s="43">
        <v>34</v>
      </c>
      <c r="C9" s="44">
        <v>8</v>
      </c>
      <c r="D9" s="44"/>
      <c r="E9" s="64">
        <v>2</v>
      </c>
      <c r="F9" s="64">
        <v>3</v>
      </c>
      <c r="G9" s="64">
        <v>4</v>
      </c>
      <c r="H9" s="64">
        <v>5</v>
      </c>
      <c r="I9" s="64">
        <v>6</v>
      </c>
      <c r="J9" s="7"/>
      <c r="K9" s="11" t="s">
        <v>26</v>
      </c>
      <c r="L9" s="39"/>
      <c r="M9" s="39"/>
      <c r="N9" s="39"/>
      <c r="O9" s="39"/>
      <c r="P9" s="40"/>
    </row>
    <row r="10" spans="1:16" ht="12.75" customHeight="1">
      <c r="A10" s="28">
        <v>1</v>
      </c>
      <c r="B10" s="45" t="s">
        <v>33</v>
      </c>
      <c r="C10" s="46" t="s">
        <v>39</v>
      </c>
      <c r="D10" s="46"/>
      <c r="E10" s="47">
        <v>0.5</v>
      </c>
      <c r="F10" s="48">
        <v>1</v>
      </c>
      <c r="G10" s="49">
        <v>5</v>
      </c>
      <c r="H10" s="48">
        <v>10</v>
      </c>
      <c r="I10" s="48">
        <v>25</v>
      </c>
      <c r="J10" s="9"/>
      <c r="K10" s="1"/>
      <c r="L10" s="10">
        <v>16</v>
      </c>
      <c r="M10" s="41">
        <v>12</v>
      </c>
      <c r="N10" s="41">
        <v>4</v>
      </c>
      <c r="O10" s="41">
        <v>9</v>
      </c>
      <c r="P10" s="1">
        <v>6</v>
      </c>
    </row>
    <row r="11" spans="1:16" ht="12.75" customHeight="1">
      <c r="A11" s="28">
        <v>2</v>
      </c>
      <c r="B11" s="45">
        <v>100901</v>
      </c>
      <c r="C11" s="46" t="s">
        <v>40</v>
      </c>
      <c r="D11" s="46"/>
      <c r="E11" s="47">
        <v>0.05</v>
      </c>
      <c r="F11" s="48">
        <v>0.15</v>
      </c>
      <c r="G11" s="48">
        <v>0.5</v>
      </c>
      <c r="H11" s="48">
        <v>2</v>
      </c>
      <c r="I11" s="48">
        <v>4.5</v>
      </c>
      <c r="J11" s="9"/>
      <c r="K11" s="11" t="s">
        <v>8</v>
      </c>
      <c r="L11" s="11" t="s">
        <v>9</v>
      </c>
      <c r="M11" s="11" t="s">
        <v>10</v>
      </c>
      <c r="N11" s="11" t="s">
        <v>11</v>
      </c>
      <c r="O11" s="11" t="s">
        <v>12</v>
      </c>
      <c r="P11" s="11" t="s">
        <v>13</v>
      </c>
    </row>
    <row r="12" spans="1:16">
      <c r="A12" s="28">
        <v>3</v>
      </c>
      <c r="B12" s="45" t="s">
        <v>75</v>
      </c>
      <c r="C12" s="46" t="s">
        <v>76</v>
      </c>
      <c r="D12" s="46"/>
      <c r="E12" s="47">
        <v>0.05</v>
      </c>
      <c r="F12" s="48">
        <v>0.15</v>
      </c>
      <c r="G12" s="48">
        <v>0.5</v>
      </c>
      <c r="H12" s="48">
        <v>1.5</v>
      </c>
      <c r="I12" s="48">
        <v>4.5</v>
      </c>
      <c r="J12" s="8">
        <v>1</v>
      </c>
      <c r="K12" s="1">
        <v>0</v>
      </c>
      <c r="L12" s="12">
        <v>0.01</v>
      </c>
      <c r="M12" s="12">
        <v>0.03</v>
      </c>
      <c r="N12" s="58">
        <v>0.06</v>
      </c>
      <c r="O12" s="58">
        <v>0.12</v>
      </c>
      <c r="P12" s="58">
        <v>0.24</v>
      </c>
    </row>
    <row r="13" spans="1:16">
      <c r="A13" s="28">
        <v>4</v>
      </c>
      <c r="B13" s="45">
        <v>101001</v>
      </c>
      <c r="C13" s="46" t="s">
        <v>41</v>
      </c>
      <c r="D13" s="46"/>
      <c r="E13" s="47">
        <v>0.01</v>
      </c>
      <c r="F13" s="48">
        <v>0.05</v>
      </c>
      <c r="G13" s="49">
        <v>0.1</v>
      </c>
      <c r="H13" s="49">
        <v>0.5</v>
      </c>
      <c r="I13" s="47">
        <v>1</v>
      </c>
      <c r="J13" s="8">
        <v>2</v>
      </c>
      <c r="K13" s="1">
        <v>0</v>
      </c>
      <c r="L13" s="58">
        <v>1.4999999999999999E-2</v>
      </c>
      <c r="M13" s="58">
        <v>0.04</v>
      </c>
      <c r="N13" s="59">
        <v>7.4999999999999997E-2</v>
      </c>
      <c r="O13" s="59">
        <v>0.15</v>
      </c>
      <c r="P13" s="59">
        <v>0.25</v>
      </c>
    </row>
    <row r="14" spans="1:16">
      <c r="A14" s="28">
        <v>5</v>
      </c>
      <c r="B14" s="45" t="s">
        <v>66</v>
      </c>
      <c r="C14" s="50" t="s">
        <v>42</v>
      </c>
      <c r="D14" s="50"/>
      <c r="E14" s="47">
        <v>0.25</v>
      </c>
      <c r="F14" s="48">
        <v>0.5</v>
      </c>
      <c r="G14" s="49">
        <v>1</v>
      </c>
      <c r="H14" s="49">
        <v>5</v>
      </c>
      <c r="I14" s="49">
        <v>10</v>
      </c>
      <c r="J14" s="8">
        <v>3</v>
      </c>
      <c r="K14" s="1">
        <v>0</v>
      </c>
      <c r="L14" s="58">
        <v>0.02</v>
      </c>
      <c r="M14" s="12">
        <v>0.05</v>
      </c>
      <c r="N14" s="60">
        <v>0.08</v>
      </c>
      <c r="O14" s="33">
        <v>0.16</v>
      </c>
      <c r="P14" s="33">
        <v>0.32</v>
      </c>
    </row>
    <row r="15" spans="1:16">
      <c r="A15" s="28">
        <v>6</v>
      </c>
      <c r="B15" s="45">
        <v>101201</v>
      </c>
      <c r="C15" s="46" t="s">
        <v>43</v>
      </c>
      <c r="D15" s="46"/>
      <c r="E15" s="47">
        <v>0.15</v>
      </c>
      <c r="F15" s="48">
        <v>0.5</v>
      </c>
      <c r="G15" s="49">
        <v>1.5</v>
      </c>
      <c r="H15" s="49">
        <v>4.5</v>
      </c>
      <c r="I15" s="49">
        <v>9</v>
      </c>
      <c r="J15" s="8">
        <v>4</v>
      </c>
      <c r="K15" s="1">
        <v>0</v>
      </c>
      <c r="L15" s="58">
        <v>2.5000000000000001E-2</v>
      </c>
      <c r="M15" s="61">
        <v>7.4999999999999997E-2</v>
      </c>
      <c r="N15" s="33">
        <v>0.1</v>
      </c>
      <c r="O15" s="60">
        <v>0.3</v>
      </c>
      <c r="P15" s="33">
        <v>0.5</v>
      </c>
    </row>
    <row r="16" spans="1:16">
      <c r="A16" s="28">
        <v>7</v>
      </c>
      <c r="B16" s="45" t="s">
        <v>35</v>
      </c>
      <c r="C16" s="46" t="s">
        <v>220</v>
      </c>
      <c r="D16" s="46"/>
      <c r="E16" s="47">
        <v>0.05</v>
      </c>
      <c r="F16" s="48">
        <v>0.15</v>
      </c>
      <c r="G16" s="49">
        <v>0.5</v>
      </c>
      <c r="H16" s="47">
        <v>1.5</v>
      </c>
      <c r="I16" s="49">
        <v>4.5</v>
      </c>
      <c r="J16" s="8">
        <v>5</v>
      </c>
      <c r="K16" s="1">
        <v>0</v>
      </c>
      <c r="L16" s="12">
        <v>0.05</v>
      </c>
      <c r="M16" s="33">
        <v>0.1</v>
      </c>
      <c r="N16" s="33">
        <v>0.15</v>
      </c>
      <c r="O16" s="62">
        <v>0.4</v>
      </c>
      <c r="P16" s="33">
        <v>0.6</v>
      </c>
    </row>
    <row r="17" spans="1:16">
      <c r="A17" s="28">
        <v>8</v>
      </c>
      <c r="B17" s="45" t="s">
        <v>62</v>
      </c>
      <c r="C17" s="46" t="s">
        <v>346</v>
      </c>
      <c r="D17" s="46"/>
      <c r="E17" s="51">
        <v>1.4999999999999999E-2</v>
      </c>
      <c r="F17" s="65">
        <v>0.03</v>
      </c>
      <c r="G17" s="49">
        <v>0.15</v>
      </c>
      <c r="H17" s="47">
        <v>0.5</v>
      </c>
      <c r="I17" s="49">
        <v>1.5</v>
      </c>
      <c r="J17" s="8">
        <v>6</v>
      </c>
      <c r="K17" s="1">
        <v>0</v>
      </c>
      <c r="L17" s="12">
        <v>0.1</v>
      </c>
      <c r="M17" s="33">
        <v>0.15</v>
      </c>
      <c r="N17" s="33">
        <v>0.2</v>
      </c>
      <c r="O17" s="33">
        <v>0.5</v>
      </c>
      <c r="P17" s="58">
        <v>0.8</v>
      </c>
    </row>
    <row r="18" spans="1:16">
      <c r="A18" s="28">
        <v>9</v>
      </c>
      <c r="B18" s="45">
        <v>101401</v>
      </c>
      <c r="C18" s="46" t="s">
        <v>44</v>
      </c>
      <c r="D18" s="46"/>
      <c r="E18" s="47">
        <v>0.5</v>
      </c>
      <c r="F18" s="48">
        <v>1</v>
      </c>
      <c r="G18" s="49">
        <v>2.5</v>
      </c>
      <c r="H18" s="49">
        <v>5</v>
      </c>
      <c r="I18" s="47">
        <v>10</v>
      </c>
      <c r="J18" s="8">
        <v>7</v>
      </c>
      <c r="K18" s="1">
        <v>0</v>
      </c>
      <c r="L18" s="58">
        <v>0.15</v>
      </c>
      <c r="M18" s="33">
        <v>0.2</v>
      </c>
      <c r="N18" s="61">
        <v>0.3</v>
      </c>
      <c r="O18" s="61">
        <v>1</v>
      </c>
      <c r="P18" s="61">
        <v>0.9</v>
      </c>
    </row>
    <row r="19" spans="1:16" ht="12.75" customHeight="1">
      <c r="A19" s="28">
        <v>10</v>
      </c>
      <c r="B19" s="45" t="s">
        <v>85</v>
      </c>
      <c r="C19" s="46" t="s">
        <v>86</v>
      </c>
      <c r="D19" s="46"/>
      <c r="E19" s="47">
        <v>0.05</v>
      </c>
      <c r="F19" s="48">
        <v>0.15</v>
      </c>
      <c r="G19" s="48">
        <v>0.5</v>
      </c>
      <c r="H19" s="48">
        <v>1.5</v>
      </c>
      <c r="I19" s="48">
        <v>4.5</v>
      </c>
      <c r="J19" s="8">
        <v>8</v>
      </c>
      <c r="K19" s="1">
        <v>0</v>
      </c>
      <c r="L19" s="12">
        <v>0.25</v>
      </c>
      <c r="M19" s="61">
        <v>0.25</v>
      </c>
      <c r="N19" s="61">
        <v>0.4</v>
      </c>
      <c r="O19" s="33">
        <v>1.5</v>
      </c>
      <c r="P19" s="62">
        <v>1</v>
      </c>
    </row>
    <row r="20" spans="1:16" ht="12.75" customHeight="1">
      <c r="A20" s="28">
        <v>11</v>
      </c>
      <c r="B20" s="45" t="s">
        <v>97</v>
      </c>
      <c r="C20" s="46" t="s">
        <v>215</v>
      </c>
      <c r="D20" s="46"/>
      <c r="E20" s="47">
        <v>0.05</v>
      </c>
      <c r="F20" s="48">
        <v>0.15</v>
      </c>
      <c r="G20" s="48">
        <v>0.4</v>
      </c>
      <c r="H20" s="48">
        <v>0.8</v>
      </c>
      <c r="I20" s="48">
        <v>1.6</v>
      </c>
      <c r="J20" s="8">
        <v>9</v>
      </c>
      <c r="K20" s="1">
        <v>0</v>
      </c>
      <c r="L20" s="12">
        <v>0.45</v>
      </c>
      <c r="M20" s="61">
        <v>0.5</v>
      </c>
      <c r="N20" s="61">
        <v>0.45</v>
      </c>
      <c r="O20" s="58">
        <v>1.6</v>
      </c>
      <c r="P20" s="60">
        <v>1.5</v>
      </c>
    </row>
    <row r="21" spans="1:16">
      <c r="A21" s="28">
        <v>12</v>
      </c>
      <c r="B21" s="45" t="s">
        <v>90</v>
      </c>
      <c r="C21" s="46" t="s">
        <v>203</v>
      </c>
      <c r="D21" s="46"/>
      <c r="E21" s="47">
        <v>0.05</v>
      </c>
      <c r="F21" s="48">
        <v>0.15</v>
      </c>
      <c r="G21" s="48">
        <v>0.3</v>
      </c>
      <c r="H21" s="48">
        <v>0.6</v>
      </c>
      <c r="I21" s="48">
        <v>1.5</v>
      </c>
      <c r="J21" s="8">
        <v>10</v>
      </c>
      <c r="K21" s="5">
        <v>0</v>
      </c>
      <c r="L21" s="58">
        <v>0.5</v>
      </c>
      <c r="M21" s="61">
        <v>0.75</v>
      </c>
      <c r="N21" s="61">
        <v>0.5</v>
      </c>
      <c r="O21" s="61">
        <v>2</v>
      </c>
      <c r="P21" s="61">
        <v>4.5</v>
      </c>
    </row>
    <row r="22" spans="1:16">
      <c r="A22" s="28">
        <v>13</v>
      </c>
      <c r="B22" s="45">
        <v>101701</v>
      </c>
      <c r="C22" s="46" t="s">
        <v>45</v>
      </c>
      <c r="D22" s="46"/>
      <c r="E22" s="47">
        <v>0.1</v>
      </c>
      <c r="F22" s="48">
        <v>0.25</v>
      </c>
      <c r="G22" s="47">
        <v>0.5</v>
      </c>
      <c r="H22" s="47">
        <v>1</v>
      </c>
      <c r="I22" s="47">
        <v>5</v>
      </c>
      <c r="J22" s="8">
        <v>11</v>
      </c>
      <c r="K22" s="5">
        <v>0</v>
      </c>
      <c r="L22" s="12">
        <v>1</v>
      </c>
      <c r="M22" s="61">
        <v>1</v>
      </c>
      <c r="N22" s="60">
        <v>0.8</v>
      </c>
      <c r="O22" s="61">
        <v>2.5</v>
      </c>
      <c r="P22" s="33">
        <v>5</v>
      </c>
    </row>
    <row r="23" spans="1:16">
      <c r="A23" s="28">
        <v>14</v>
      </c>
      <c r="B23" s="45" t="s">
        <v>87</v>
      </c>
      <c r="C23" s="46" t="s">
        <v>88</v>
      </c>
      <c r="D23" s="46"/>
      <c r="E23" s="51">
        <v>0.35</v>
      </c>
      <c r="F23" s="65">
        <v>1</v>
      </c>
      <c r="G23" s="51">
        <v>2.5</v>
      </c>
      <c r="H23" s="51">
        <v>7.5</v>
      </c>
      <c r="I23" s="51">
        <v>22.5</v>
      </c>
      <c r="J23" s="8">
        <v>12</v>
      </c>
      <c r="K23" s="5">
        <v>0</v>
      </c>
      <c r="L23" s="12">
        <v>1.5</v>
      </c>
      <c r="M23" s="33">
        <v>1.5</v>
      </c>
      <c r="N23" s="60">
        <v>1</v>
      </c>
      <c r="O23" s="60">
        <v>3</v>
      </c>
      <c r="P23" s="33">
        <v>6.4</v>
      </c>
    </row>
    <row r="24" spans="1:16">
      <c r="A24" s="28">
        <v>15</v>
      </c>
      <c r="B24" s="45" t="s">
        <v>36</v>
      </c>
      <c r="C24" s="46" t="s">
        <v>46</v>
      </c>
      <c r="D24" s="46"/>
      <c r="E24" s="47">
        <v>0.5</v>
      </c>
      <c r="F24" s="47">
        <v>1.5</v>
      </c>
      <c r="G24" s="47">
        <v>5</v>
      </c>
      <c r="H24" s="47">
        <v>10</v>
      </c>
      <c r="I24" s="47">
        <v>50</v>
      </c>
      <c r="J24" s="8">
        <v>13</v>
      </c>
      <c r="K24" s="5">
        <v>0</v>
      </c>
      <c r="L24" s="58">
        <v>2</v>
      </c>
      <c r="M24" s="33">
        <v>2</v>
      </c>
      <c r="N24" s="60">
        <v>1.5</v>
      </c>
      <c r="O24" s="60">
        <v>3.2</v>
      </c>
      <c r="P24" s="33">
        <v>9</v>
      </c>
    </row>
    <row r="25" spans="1:16">
      <c r="A25" s="28">
        <v>16</v>
      </c>
      <c r="B25" s="45" t="s">
        <v>69</v>
      </c>
      <c r="C25" s="46" t="s">
        <v>68</v>
      </c>
      <c r="D25" s="46"/>
      <c r="E25" s="47">
        <v>0.05</v>
      </c>
      <c r="F25" s="47">
        <v>0.15</v>
      </c>
      <c r="G25" s="47">
        <v>0.5</v>
      </c>
      <c r="H25" s="47">
        <v>1.5</v>
      </c>
      <c r="I25" s="47">
        <v>4.5</v>
      </c>
      <c r="J25" s="8">
        <v>14</v>
      </c>
      <c r="K25" s="5">
        <v>0</v>
      </c>
      <c r="L25" s="58">
        <v>2.5</v>
      </c>
      <c r="M25" s="33">
        <v>2.5</v>
      </c>
      <c r="N25" s="33">
        <v>2.5</v>
      </c>
      <c r="O25" s="60">
        <v>4.5</v>
      </c>
      <c r="P25" s="33">
        <v>9.6</v>
      </c>
    </row>
    <row r="26" spans="1:16">
      <c r="A26" s="28">
        <v>17</v>
      </c>
      <c r="B26" s="45" t="s">
        <v>72</v>
      </c>
      <c r="C26" s="46" t="s">
        <v>73</v>
      </c>
      <c r="D26" s="46"/>
      <c r="E26" s="47">
        <v>0.2</v>
      </c>
      <c r="F26" s="47">
        <v>0.5</v>
      </c>
      <c r="G26" s="47">
        <v>1</v>
      </c>
      <c r="H26" s="47">
        <v>2</v>
      </c>
      <c r="I26" s="47">
        <v>4</v>
      </c>
      <c r="J26" s="8">
        <v>15</v>
      </c>
      <c r="K26" s="5">
        <v>0</v>
      </c>
      <c r="L26" s="63">
        <v>5</v>
      </c>
      <c r="M26" s="33">
        <v>5</v>
      </c>
      <c r="N26" s="33">
        <v>5</v>
      </c>
      <c r="O26" s="33">
        <v>5</v>
      </c>
      <c r="P26" s="61">
        <v>10</v>
      </c>
    </row>
    <row r="27" spans="1:16">
      <c r="A27" s="28">
        <v>18</v>
      </c>
      <c r="B27" s="52" t="s">
        <v>37</v>
      </c>
      <c r="C27" s="53" t="s">
        <v>47</v>
      </c>
      <c r="D27" s="52"/>
      <c r="E27" s="47">
        <v>0.05</v>
      </c>
      <c r="F27" s="48">
        <v>0.2</v>
      </c>
      <c r="G27" s="48">
        <v>0.8</v>
      </c>
      <c r="H27" s="48">
        <v>3.2</v>
      </c>
      <c r="I27" s="48">
        <v>9.6</v>
      </c>
      <c r="J27" s="8">
        <v>16</v>
      </c>
      <c r="K27" s="5">
        <v>0</v>
      </c>
      <c r="L27" s="63">
        <v>10</v>
      </c>
      <c r="M27" s="33">
        <v>10</v>
      </c>
      <c r="N27" s="12">
        <v>10</v>
      </c>
      <c r="O27" s="33">
        <v>10</v>
      </c>
      <c r="P27" s="33">
        <v>15</v>
      </c>
    </row>
    <row r="28" spans="1:16">
      <c r="A28" s="28">
        <v>19</v>
      </c>
      <c r="B28" s="52" t="s">
        <v>67</v>
      </c>
      <c r="C28" s="53" t="s">
        <v>63</v>
      </c>
      <c r="D28" s="52"/>
      <c r="E28" s="51">
        <v>2.5000000000000001E-2</v>
      </c>
      <c r="F28" s="48">
        <v>0.1</v>
      </c>
      <c r="G28" s="48">
        <v>0.4</v>
      </c>
      <c r="H28" s="48">
        <v>1.6</v>
      </c>
      <c r="I28" s="48">
        <v>6.4</v>
      </c>
      <c r="J28" s="8">
        <v>17</v>
      </c>
      <c r="K28" s="5">
        <v>0</v>
      </c>
      <c r="L28" s="63">
        <v>15</v>
      </c>
      <c r="M28" s="63">
        <v>15</v>
      </c>
      <c r="N28" s="58">
        <v>15</v>
      </c>
      <c r="O28" s="33">
        <v>20</v>
      </c>
      <c r="P28" s="58">
        <v>25</v>
      </c>
    </row>
    <row r="29" spans="1:16">
      <c r="A29" s="28">
        <v>20</v>
      </c>
      <c r="B29" s="45" t="s">
        <v>78</v>
      </c>
      <c r="C29" s="46" t="s">
        <v>77</v>
      </c>
      <c r="D29" s="46"/>
      <c r="E29" s="47">
        <v>0.05</v>
      </c>
      <c r="F29" s="48">
        <v>0.15</v>
      </c>
      <c r="G29" s="48">
        <v>0.5</v>
      </c>
      <c r="H29" s="48">
        <v>1.5</v>
      </c>
      <c r="I29" s="48">
        <v>4.5</v>
      </c>
      <c r="J29" s="8">
        <v>18</v>
      </c>
      <c r="K29" s="5">
        <v>0</v>
      </c>
      <c r="L29" s="33">
        <v>25</v>
      </c>
      <c r="M29" s="63">
        <v>25</v>
      </c>
      <c r="N29" s="12">
        <v>25</v>
      </c>
      <c r="O29" s="63">
        <v>25</v>
      </c>
      <c r="P29" s="58">
        <v>50</v>
      </c>
    </row>
    <row r="30" spans="1:16">
      <c r="A30" s="28">
        <v>21</v>
      </c>
      <c r="B30" s="45">
        <v>102201</v>
      </c>
      <c r="C30" s="46" t="s">
        <v>48</v>
      </c>
      <c r="D30" s="46"/>
      <c r="E30" s="47">
        <v>0.05</v>
      </c>
      <c r="F30" s="48">
        <v>0.15</v>
      </c>
      <c r="G30" s="48">
        <v>0.5</v>
      </c>
      <c r="H30" s="48">
        <v>1.5</v>
      </c>
      <c r="I30" s="48">
        <v>4.5</v>
      </c>
      <c r="J30" s="8"/>
      <c r="K30" s="5"/>
      <c r="L30" s="33"/>
      <c r="M30" s="63"/>
      <c r="N30" s="12"/>
      <c r="O30" s="63"/>
      <c r="P30" s="58"/>
    </row>
    <row r="31" spans="1:16">
      <c r="A31" s="28">
        <v>22</v>
      </c>
      <c r="B31" s="45">
        <v>102401</v>
      </c>
      <c r="C31" s="46" t="s">
        <v>49</v>
      </c>
      <c r="D31" s="46"/>
      <c r="E31" s="47">
        <v>0.1</v>
      </c>
      <c r="F31" s="47">
        <v>0.25</v>
      </c>
      <c r="G31" s="47">
        <v>0.5</v>
      </c>
      <c r="H31" s="47">
        <v>1</v>
      </c>
      <c r="I31" s="47">
        <v>5</v>
      </c>
      <c r="L31" s="33"/>
      <c r="M31" s="5"/>
      <c r="N31" s="13"/>
      <c r="O31" s="5"/>
    </row>
    <row r="32" spans="1:16">
      <c r="A32" s="28">
        <v>23</v>
      </c>
      <c r="B32" s="45" t="s">
        <v>38</v>
      </c>
      <c r="C32" s="46" t="s">
        <v>50</v>
      </c>
      <c r="D32" s="46"/>
      <c r="E32" s="47">
        <v>0.25</v>
      </c>
      <c r="F32" s="47">
        <v>1</v>
      </c>
      <c r="G32" s="47">
        <v>5</v>
      </c>
      <c r="H32" s="47">
        <v>20</v>
      </c>
      <c r="I32" s="47">
        <v>50</v>
      </c>
      <c r="L32" s="34"/>
      <c r="M32" s="35"/>
      <c r="N32" s="32"/>
      <c r="O32" s="33"/>
      <c r="P32" s="34"/>
    </row>
    <row r="33" spans="1:16">
      <c r="A33" s="28">
        <v>24</v>
      </c>
      <c r="B33" s="45" t="s">
        <v>34</v>
      </c>
      <c r="C33" s="46" t="s">
        <v>51</v>
      </c>
      <c r="D33" s="46"/>
      <c r="E33" s="47">
        <v>1</v>
      </c>
      <c r="F33" s="47">
        <v>5</v>
      </c>
      <c r="G33" s="47">
        <v>10</v>
      </c>
      <c r="H33" s="47">
        <v>25</v>
      </c>
      <c r="I33" s="47">
        <v>50</v>
      </c>
      <c r="L33" s="34"/>
      <c r="M33" s="33"/>
      <c r="N33" s="33"/>
      <c r="O33" s="34"/>
      <c r="P33" s="33"/>
    </row>
    <row r="34" spans="1:16">
      <c r="A34" s="28">
        <v>25</v>
      </c>
      <c r="B34" s="52">
        <v>102701</v>
      </c>
      <c r="C34" s="53" t="s">
        <v>52</v>
      </c>
      <c r="D34" s="52"/>
      <c r="E34" s="54">
        <v>0.25</v>
      </c>
      <c r="F34" s="54">
        <v>0.75</v>
      </c>
      <c r="G34" s="54">
        <v>1.5</v>
      </c>
      <c r="H34" s="54">
        <v>3</v>
      </c>
      <c r="I34" s="54">
        <v>15</v>
      </c>
      <c r="L34" s="34"/>
      <c r="M34" s="34"/>
      <c r="N34" s="34"/>
      <c r="O34" s="32"/>
      <c r="P34" s="34"/>
    </row>
    <row r="35" spans="1:16">
      <c r="A35" s="28">
        <v>26</v>
      </c>
      <c r="B35" s="52" t="s">
        <v>70</v>
      </c>
      <c r="C35" s="53" t="s">
        <v>71</v>
      </c>
      <c r="D35" s="52"/>
      <c r="E35" s="54">
        <v>0.05</v>
      </c>
      <c r="F35" s="54">
        <v>0.15</v>
      </c>
      <c r="G35" s="54">
        <v>0.5</v>
      </c>
      <c r="H35" s="54">
        <v>1.5</v>
      </c>
      <c r="I35" s="54">
        <v>4.5</v>
      </c>
      <c r="L35" s="34"/>
      <c r="M35" s="34"/>
      <c r="N35" s="35"/>
      <c r="O35" s="36"/>
      <c r="P35" s="35"/>
    </row>
    <row r="36" spans="1:16">
      <c r="A36" s="28">
        <v>27</v>
      </c>
      <c r="B36" s="52">
        <v>103001</v>
      </c>
      <c r="C36" s="53" t="s">
        <v>53</v>
      </c>
      <c r="D36" s="52"/>
      <c r="E36" s="57">
        <v>2.5000000000000001E-2</v>
      </c>
      <c r="F36" s="57">
        <v>7.4999999999999997E-2</v>
      </c>
      <c r="G36" s="54">
        <v>0.15</v>
      </c>
      <c r="H36" s="54">
        <v>0.3</v>
      </c>
      <c r="I36" s="54">
        <v>0.9</v>
      </c>
      <c r="L36" s="34"/>
      <c r="M36" s="35"/>
      <c r="N36" s="35"/>
      <c r="O36" s="34"/>
      <c r="P36" s="36"/>
    </row>
    <row r="37" spans="1:16">
      <c r="A37" s="28">
        <v>28</v>
      </c>
      <c r="B37" s="52">
        <v>103002</v>
      </c>
      <c r="C37" s="53" t="s">
        <v>54</v>
      </c>
      <c r="D37" s="52"/>
      <c r="E37" s="54">
        <v>0.05</v>
      </c>
      <c r="F37" s="54">
        <v>0.1</v>
      </c>
      <c r="G37" s="54">
        <v>0.2</v>
      </c>
      <c r="H37" s="54">
        <v>0.4</v>
      </c>
      <c r="I37" s="54">
        <v>0.8</v>
      </c>
      <c r="L37" s="34"/>
      <c r="M37" s="35"/>
      <c r="N37" s="32"/>
      <c r="O37" s="35"/>
      <c r="P37" s="32"/>
    </row>
    <row r="38" spans="1:16">
      <c r="A38" s="28">
        <v>29</v>
      </c>
      <c r="B38" s="52">
        <v>103102</v>
      </c>
      <c r="C38" s="53" t="s">
        <v>55</v>
      </c>
      <c r="D38" s="52"/>
      <c r="E38" s="54">
        <v>0.1</v>
      </c>
      <c r="F38" s="54">
        <v>0.15</v>
      </c>
      <c r="G38" s="54">
        <v>0.3</v>
      </c>
      <c r="H38" s="54">
        <v>0.4</v>
      </c>
      <c r="I38" s="54">
        <v>0.6</v>
      </c>
      <c r="L38" s="34"/>
      <c r="M38" s="35"/>
      <c r="N38" s="32"/>
      <c r="O38" s="35"/>
      <c r="P38" s="32"/>
    </row>
    <row r="39" spans="1:16">
      <c r="A39" s="28">
        <v>30</v>
      </c>
      <c r="B39" s="52">
        <v>103302</v>
      </c>
      <c r="C39" s="53" t="s">
        <v>56</v>
      </c>
      <c r="D39" s="52"/>
      <c r="E39" s="54">
        <v>1</v>
      </c>
      <c r="F39" s="54">
        <v>2</v>
      </c>
      <c r="G39" s="54">
        <v>5</v>
      </c>
      <c r="H39" s="54">
        <v>10</v>
      </c>
      <c r="I39" s="54">
        <v>25</v>
      </c>
      <c r="L39" s="34"/>
      <c r="M39" s="35"/>
      <c r="N39" s="32"/>
      <c r="O39" s="34"/>
      <c r="P39" s="35"/>
    </row>
    <row r="40" spans="1:16">
      <c r="A40" s="28">
        <v>31</v>
      </c>
      <c r="B40" s="52">
        <v>103401</v>
      </c>
      <c r="C40" s="53" t="s">
        <v>57</v>
      </c>
      <c r="D40" s="52"/>
      <c r="E40" s="55">
        <v>0.02</v>
      </c>
      <c r="F40" s="55">
        <v>0.04</v>
      </c>
      <c r="G40" s="55">
        <v>0.08</v>
      </c>
      <c r="H40" s="55">
        <v>0.16</v>
      </c>
      <c r="I40" s="55">
        <v>0.32</v>
      </c>
      <c r="L40" s="34"/>
      <c r="M40" s="34"/>
      <c r="N40" s="34"/>
      <c r="O40" s="35"/>
      <c r="P40" s="34"/>
    </row>
    <row r="41" spans="1:16">
      <c r="A41" s="28">
        <v>32</v>
      </c>
      <c r="B41" s="52">
        <v>103501</v>
      </c>
      <c r="C41" s="53" t="s">
        <v>58</v>
      </c>
      <c r="D41" s="52"/>
      <c r="E41" s="55">
        <v>0.1</v>
      </c>
      <c r="F41" s="55">
        <v>0.25</v>
      </c>
      <c r="G41" s="55">
        <v>0.5</v>
      </c>
      <c r="H41" s="55">
        <v>1.5</v>
      </c>
      <c r="I41" s="55">
        <v>4.5</v>
      </c>
      <c r="L41" s="34"/>
      <c r="M41" s="34"/>
      <c r="N41" s="34"/>
      <c r="O41" s="32"/>
      <c r="P41" s="34"/>
    </row>
    <row r="42" spans="1:16">
      <c r="A42" s="28">
        <v>33</v>
      </c>
      <c r="B42" s="52">
        <v>103601</v>
      </c>
      <c r="C42" s="53" t="s">
        <v>59</v>
      </c>
      <c r="D42" s="52"/>
      <c r="E42" s="56">
        <v>2.5000000000000001E-2</v>
      </c>
      <c r="F42" s="56">
        <v>0.05</v>
      </c>
      <c r="G42" s="56">
        <v>7.4999999999999997E-2</v>
      </c>
      <c r="H42" s="56">
        <v>0.15</v>
      </c>
      <c r="I42" s="56">
        <v>0.25</v>
      </c>
      <c r="L42" s="34"/>
      <c r="M42" s="34"/>
      <c r="N42" s="36"/>
      <c r="O42" s="32"/>
      <c r="P42" s="35"/>
    </row>
    <row r="43" spans="1:16">
      <c r="A43" s="28">
        <v>34</v>
      </c>
      <c r="B43" s="52">
        <v>103602</v>
      </c>
      <c r="C43" s="53" t="s">
        <v>64</v>
      </c>
      <c r="D43" s="52"/>
      <c r="E43" s="56">
        <v>1.4999999999999999E-2</v>
      </c>
      <c r="F43" s="56">
        <v>0.03</v>
      </c>
      <c r="G43" s="56">
        <v>0.06</v>
      </c>
      <c r="H43" s="56">
        <v>0.12</v>
      </c>
      <c r="I43" s="56">
        <v>0.24</v>
      </c>
      <c r="L43" s="34"/>
      <c r="M43" s="34"/>
      <c r="N43" s="35"/>
      <c r="O43" s="34"/>
      <c r="P43" s="34"/>
    </row>
    <row r="44" spans="1:16">
      <c r="A44" s="28">
        <v>35</v>
      </c>
      <c r="B44" s="52">
        <v>103701</v>
      </c>
      <c r="C44" s="53" t="s">
        <v>60</v>
      </c>
      <c r="D44" s="52"/>
      <c r="E44" s="55">
        <v>1</v>
      </c>
      <c r="F44" s="55">
        <v>5</v>
      </c>
      <c r="G44" s="55">
        <v>10</v>
      </c>
      <c r="H44" s="55">
        <v>25</v>
      </c>
      <c r="I44" s="55">
        <v>50</v>
      </c>
      <c r="L44" s="34"/>
      <c r="M44" s="34"/>
      <c r="N44" s="35"/>
      <c r="O44" s="34"/>
      <c r="P44" s="34"/>
    </row>
    <row r="45" spans="1:16">
      <c r="A45" s="28">
        <v>36</v>
      </c>
      <c r="B45" s="52">
        <v>103802</v>
      </c>
      <c r="C45" s="53" t="s">
        <v>65</v>
      </c>
      <c r="D45" s="52"/>
      <c r="E45" s="55">
        <v>1</v>
      </c>
      <c r="F45" s="55">
        <v>5</v>
      </c>
      <c r="G45" s="55">
        <v>10</v>
      </c>
      <c r="H45" s="55">
        <v>25</v>
      </c>
      <c r="I45" s="55">
        <v>50</v>
      </c>
      <c r="L45" s="5"/>
      <c r="M45" s="35"/>
      <c r="N45" s="35"/>
      <c r="O45" s="34"/>
      <c r="P45" s="34"/>
    </row>
    <row r="46" spans="1:16" ht="15">
      <c r="A46" s="28">
        <v>37</v>
      </c>
      <c r="B46" s="52">
        <v>104401</v>
      </c>
      <c r="C46" s="46" t="s">
        <v>89</v>
      </c>
      <c r="D46" s="46"/>
      <c r="E46" s="51">
        <v>5.0000000000000001E-3</v>
      </c>
      <c r="F46" s="65">
        <v>1.4999999999999999E-2</v>
      </c>
      <c r="G46" s="65">
        <v>0.05</v>
      </c>
      <c r="H46" s="65">
        <v>0.15</v>
      </c>
      <c r="I46" s="65">
        <v>0.5</v>
      </c>
      <c r="L46" s="5"/>
      <c r="M46" s="42"/>
      <c r="N46" s="34"/>
      <c r="O46" s="34"/>
      <c r="P46" s="35"/>
    </row>
    <row r="47" spans="1:16" ht="15">
      <c r="A47" s="28">
        <v>38</v>
      </c>
      <c r="B47" s="52">
        <v>105301</v>
      </c>
      <c r="C47" s="53" t="s">
        <v>74</v>
      </c>
      <c r="D47" s="52"/>
      <c r="E47" s="47">
        <v>0.5</v>
      </c>
      <c r="F47" s="48">
        <v>1</v>
      </c>
      <c r="G47" s="49">
        <v>2.5</v>
      </c>
      <c r="H47" s="49">
        <v>5</v>
      </c>
      <c r="I47" s="47">
        <v>10</v>
      </c>
      <c r="L47" s="5"/>
      <c r="M47" s="42"/>
      <c r="N47" s="34"/>
      <c r="O47" s="34"/>
      <c r="P47" s="35"/>
    </row>
    <row r="48" spans="1:16">
      <c r="A48" s="28">
        <v>39</v>
      </c>
      <c r="B48" s="52">
        <v>105401</v>
      </c>
      <c r="C48" s="53" t="s">
        <v>79</v>
      </c>
      <c r="D48" s="52"/>
      <c r="E48" s="47">
        <v>0.5</v>
      </c>
      <c r="F48" s="48">
        <v>1.5</v>
      </c>
      <c r="G48" s="49">
        <v>5</v>
      </c>
      <c r="H48" s="49">
        <v>15</v>
      </c>
      <c r="I48" s="47">
        <v>50</v>
      </c>
      <c r="L48" s="34"/>
      <c r="M48" s="34"/>
      <c r="N48" s="35"/>
      <c r="O48" s="34"/>
      <c r="P48" s="34"/>
    </row>
    <row r="49" spans="1:16">
      <c r="A49" s="28">
        <v>40</v>
      </c>
      <c r="B49" s="52">
        <v>105501</v>
      </c>
      <c r="C49" s="53" t="s">
        <v>80</v>
      </c>
      <c r="D49" s="52"/>
      <c r="E49" s="55">
        <v>0.05</v>
      </c>
      <c r="F49" s="55">
        <v>0.1</v>
      </c>
      <c r="G49" s="55">
        <v>0.2</v>
      </c>
      <c r="H49" s="55">
        <v>0.4</v>
      </c>
      <c r="I49" s="55">
        <v>0.8</v>
      </c>
      <c r="L49" s="34"/>
      <c r="M49" s="34"/>
      <c r="N49" s="35"/>
      <c r="O49" s="34"/>
      <c r="P49" s="34"/>
    </row>
    <row r="50" spans="1:16">
      <c r="A50" s="28">
        <v>41</v>
      </c>
      <c r="B50" s="52">
        <v>105601</v>
      </c>
      <c r="C50" s="53" t="s">
        <v>81</v>
      </c>
      <c r="D50" s="52"/>
      <c r="E50" s="55">
        <v>0.5</v>
      </c>
      <c r="F50" s="55">
        <v>1.5</v>
      </c>
      <c r="G50" s="55">
        <v>5</v>
      </c>
      <c r="H50" s="55">
        <v>15</v>
      </c>
      <c r="I50" s="55">
        <v>50</v>
      </c>
      <c r="L50" s="34"/>
      <c r="M50" s="34"/>
      <c r="N50" s="35"/>
      <c r="O50" s="34"/>
      <c r="P50" s="34"/>
    </row>
    <row r="51" spans="1:16">
      <c r="A51" s="28">
        <v>42</v>
      </c>
      <c r="B51" s="52">
        <v>105701</v>
      </c>
      <c r="C51" s="53" t="s">
        <v>82</v>
      </c>
      <c r="D51" s="52"/>
      <c r="E51" s="55">
        <v>1</v>
      </c>
      <c r="F51" s="55">
        <v>2.5</v>
      </c>
      <c r="G51" s="55">
        <v>5</v>
      </c>
      <c r="H51" s="55">
        <v>15</v>
      </c>
      <c r="I51" s="55">
        <v>50</v>
      </c>
      <c r="L51" s="34"/>
      <c r="M51" s="34"/>
      <c r="N51" s="35"/>
      <c r="O51" s="34"/>
      <c r="P51" s="34"/>
    </row>
    <row r="52" spans="1:16">
      <c r="A52" s="28">
        <v>43</v>
      </c>
      <c r="B52" s="52">
        <v>105801</v>
      </c>
      <c r="C52" s="53" t="s">
        <v>83</v>
      </c>
      <c r="D52" s="52"/>
      <c r="E52" s="55">
        <v>1</v>
      </c>
      <c r="F52" s="55">
        <v>5</v>
      </c>
      <c r="G52" s="55">
        <v>10</v>
      </c>
      <c r="H52" s="55">
        <v>50</v>
      </c>
      <c r="I52" s="55">
        <v>100</v>
      </c>
      <c r="L52" s="34"/>
      <c r="M52" s="34"/>
      <c r="N52" s="35"/>
      <c r="O52" s="34"/>
      <c r="P52" s="34"/>
    </row>
    <row r="53" spans="1:16">
      <c r="A53" s="28">
        <v>44</v>
      </c>
      <c r="B53" s="52">
        <v>105901</v>
      </c>
      <c r="C53" s="53" t="s">
        <v>84</v>
      </c>
      <c r="D53" s="52"/>
      <c r="E53" s="55">
        <v>1</v>
      </c>
      <c r="F53" s="55">
        <v>5</v>
      </c>
      <c r="G53" s="55">
        <v>10</v>
      </c>
      <c r="H53" s="55">
        <v>25</v>
      </c>
      <c r="I53" s="55">
        <v>75</v>
      </c>
      <c r="L53" s="34"/>
      <c r="M53" s="34"/>
      <c r="N53" s="35"/>
      <c r="O53" s="34"/>
      <c r="P53" s="34"/>
    </row>
    <row r="54" spans="1:16">
      <c r="A54" s="28">
        <v>45</v>
      </c>
      <c r="B54" s="52">
        <v>106005</v>
      </c>
      <c r="C54" s="53" t="s">
        <v>214</v>
      </c>
      <c r="D54" s="52"/>
      <c r="E54" s="56">
        <v>5.0000000000000001E-3</v>
      </c>
      <c r="F54" s="56">
        <v>0.01</v>
      </c>
      <c r="G54" s="56">
        <v>0.03</v>
      </c>
      <c r="H54" s="56">
        <v>0.09</v>
      </c>
      <c r="I54" s="56">
        <v>0.27</v>
      </c>
      <c r="L54" s="34"/>
      <c r="M54" s="34"/>
      <c r="N54" s="35"/>
      <c r="O54" s="34"/>
      <c r="P54" s="34"/>
    </row>
    <row r="55" spans="1:16">
      <c r="A55" s="28">
        <v>46</v>
      </c>
      <c r="B55" s="52">
        <v>106401</v>
      </c>
      <c r="C55" s="53" t="s">
        <v>91</v>
      </c>
      <c r="D55" s="52"/>
      <c r="E55" s="56">
        <v>2.5</v>
      </c>
      <c r="F55" s="56">
        <v>5</v>
      </c>
      <c r="G55" s="56">
        <v>10</v>
      </c>
      <c r="H55" s="56">
        <v>25</v>
      </c>
      <c r="I55" s="56">
        <v>50</v>
      </c>
      <c r="L55" s="34"/>
      <c r="M55" s="34"/>
      <c r="N55" s="35"/>
      <c r="O55" s="34"/>
      <c r="P55" s="34"/>
    </row>
    <row r="56" spans="1:16">
      <c r="A56" s="28">
        <v>47</v>
      </c>
      <c r="B56" s="52">
        <v>106501</v>
      </c>
      <c r="C56" s="53" t="s">
        <v>92</v>
      </c>
      <c r="D56" s="52"/>
      <c r="E56" s="55">
        <v>0.04</v>
      </c>
      <c r="F56" s="55">
        <v>0.08</v>
      </c>
      <c r="G56" s="55">
        <v>0.2</v>
      </c>
      <c r="H56" s="55">
        <v>0.3</v>
      </c>
      <c r="I56" s="55">
        <v>0.6</v>
      </c>
      <c r="L56" s="34"/>
      <c r="M56" s="34"/>
      <c r="N56" s="35"/>
      <c r="O56" s="34"/>
      <c r="P56" s="34"/>
    </row>
    <row r="57" spans="1:16">
      <c r="A57" s="28">
        <v>48</v>
      </c>
      <c r="B57" s="52">
        <v>106601</v>
      </c>
      <c r="C57" s="53" t="s">
        <v>93</v>
      </c>
      <c r="D57" s="52"/>
      <c r="E57" s="55">
        <v>0.25</v>
      </c>
      <c r="F57" s="55">
        <v>0.75</v>
      </c>
      <c r="G57" s="55">
        <v>1.5</v>
      </c>
      <c r="H57" s="55">
        <v>3</v>
      </c>
      <c r="I57" s="55">
        <v>7.5</v>
      </c>
      <c r="L57" s="34"/>
      <c r="M57" s="34"/>
      <c r="N57" s="35"/>
      <c r="O57" s="34"/>
      <c r="P57" s="34"/>
    </row>
    <row r="58" spans="1:16">
      <c r="A58" s="28">
        <v>49</v>
      </c>
      <c r="B58" s="52">
        <v>106801</v>
      </c>
      <c r="C58" s="53" t="s">
        <v>94</v>
      </c>
      <c r="D58" s="52"/>
      <c r="E58" s="55">
        <v>0.35</v>
      </c>
      <c r="F58" s="55">
        <v>1</v>
      </c>
      <c r="G58" s="55">
        <v>2.5</v>
      </c>
      <c r="H58" s="55">
        <v>7.5</v>
      </c>
      <c r="I58" s="55">
        <v>22.5</v>
      </c>
      <c r="L58" s="34"/>
      <c r="M58" s="34"/>
      <c r="N58" s="35"/>
      <c r="O58" s="34"/>
      <c r="P58" s="34"/>
    </row>
    <row r="59" spans="1:16">
      <c r="A59" s="28">
        <v>50</v>
      </c>
      <c r="B59" s="52">
        <v>106901</v>
      </c>
      <c r="C59" s="53" t="s">
        <v>95</v>
      </c>
      <c r="D59" s="52"/>
      <c r="E59" s="55">
        <v>2.5000000000000001E-2</v>
      </c>
      <c r="F59" s="55">
        <v>0.1</v>
      </c>
      <c r="G59" s="55">
        <v>0.4</v>
      </c>
      <c r="H59" s="55">
        <v>1.6</v>
      </c>
      <c r="I59" s="55">
        <v>6.4</v>
      </c>
      <c r="L59" s="5"/>
      <c r="M59" s="35"/>
      <c r="N59" s="35"/>
      <c r="O59" s="34"/>
      <c r="P59" s="34"/>
    </row>
    <row r="60" spans="1:16" ht="15">
      <c r="A60" s="28">
        <v>51</v>
      </c>
      <c r="B60" s="52">
        <v>107001</v>
      </c>
      <c r="C60" s="53" t="s">
        <v>96</v>
      </c>
      <c r="D60" s="52"/>
      <c r="E60" s="47">
        <v>2.5000000000000001E-2</v>
      </c>
      <c r="F60" s="48">
        <v>0.1</v>
      </c>
      <c r="G60" s="49">
        <v>0.25</v>
      </c>
      <c r="H60" s="49">
        <v>0.75</v>
      </c>
      <c r="I60" s="47">
        <v>2.5</v>
      </c>
      <c r="L60" s="5"/>
      <c r="M60" s="42"/>
      <c r="N60" s="34"/>
      <c r="O60" s="34"/>
      <c r="P60" s="35"/>
    </row>
    <row r="61" spans="1:16" ht="15">
      <c r="A61" s="28">
        <v>52</v>
      </c>
      <c r="B61" s="52">
        <v>107101</v>
      </c>
      <c r="C61" s="53" t="s">
        <v>98</v>
      </c>
      <c r="D61" s="52"/>
      <c r="E61" s="47">
        <v>0.1</v>
      </c>
      <c r="F61" s="48">
        <v>0.25</v>
      </c>
      <c r="G61" s="49">
        <v>0.75</v>
      </c>
      <c r="H61" s="49">
        <v>2.25</v>
      </c>
      <c r="I61" s="47">
        <v>6.75</v>
      </c>
      <c r="L61" s="5"/>
      <c r="M61" s="42"/>
      <c r="N61" s="34"/>
      <c r="O61" s="34"/>
      <c r="P61" s="35"/>
    </row>
    <row r="62" spans="1:16" ht="15">
      <c r="A62" s="28">
        <v>53</v>
      </c>
      <c r="B62" s="52">
        <v>107201</v>
      </c>
      <c r="C62" s="53" t="s">
        <v>99</v>
      </c>
      <c r="D62" s="52"/>
      <c r="E62" s="47">
        <v>0.1</v>
      </c>
      <c r="F62" s="48">
        <v>0.5</v>
      </c>
      <c r="G62" s="49">
        <v>1.5</v>
      </c>
      <c r="H62" s="49">
        <v>7.5</v>
      </c>
      <c r="I62" s="47">
        <v>25</v>
      </c>
      <c r="L62" s="5"/>
      <c r="M62" s="42"/>
      <c r="N62" s="34"/>
      <c r="O62" s="34"/>
      <c r="P62" s="35"/>
    </row>
    <row r="63" spans="1:16" ht="15">
      <c r="A63" s="28">
        <v>54</v>
      </c>
      <c r="B63" s="52">
        <v>107301</v>
      </c>
      <c r="C63" s="53" t="s">
        <v>100</v>
      </c>
      <c r="D63" s="52"/>
      <c r="E63" s="47">
        <v>0.5</v>
      </c>
      <c r="F63" s="48">
        <v>2</v>
      </c>
      <c r="G63" s="49">
        <v>4</v>
      </c>
      <c r="H63" s="49">
        <v>8</v>
      </c>
      <c r="I63" s="47">
        <v>16</v>
      </c>
      <c r="L63" s="5"/>
      <c r="M63" s="42"/>
      <c r="N63" s="34"/>
      <c r="O63" s="34"/>
      <c r="P63" s="35"/>
    </row>
    <row r="64" spans="1:16" ht="15">
      <c r="A64" s="28">
        <v>55</v>
      </c>
      <c r="B64" s="52"/>
      <c r="C64" s="53"/>
      <c r="D64" s="52"/>
      <c r="E64" s="47"/>
      <c r="F64" s="48"/>
      <c r="G64" s="49"/>
      <c r="H64" s="49"/>
      <c r="I64" s="47"/>
      <c r="L64" s="5"/>
      <c r="M64" s="42"/>
      <c r="N64" s="34"/>
      <c r="O64" s="34"/>
      <c r="P64" s="35"/>
    </row>
    <row r="65" spans="1:16" ht="15">
      <c r="A65" s="28">
        <v>56</v>
      </c>
      <c r="B65" s="52"/>
      <c r="C65" s="53"/>
      <c r="D65" s="52"/>
      <c r="E65" s="47"/>
      <c r="F65" s="48"/>
      <c r="G65" s="49"/>
      <c r="H65" s="49"/>
      <c r="I65" s="47"/>
      <c r="L65" s="5"/>
      <c r="M65" s="42"/>
      <c r="N65" s="34"/>
      <c r="O65" s="34"/>
      <c r="P65" s="35"/>
    </row>
    <row r="66" spans="1:16" ht="15">
      <c r="A66" s="28">
        <v>57</v>
      </c>
      <c r="B66" s="52"/>
      <c r="C66" s="53"/>
      <c r="D66" s="52"/>
      <c r="E66" s="47"/>
      <c r="F66" s="48"/>
      <c r="G66" s="49"/>
      <c r="H66" s="49"/>
      <c r="I66" s="47"/>
      <c r="L66" s="5"/>
      <c r="M66" s="42"/>
      <c r="N66" s="34"/>
      <c r="O66" s="34"/>
      <c r="P66" s="35"/>
    </row>
    <row r="67" spans="1:16" ht="15">
      <c r="A67" s="28">
        <v>58</v>
      </c>
      <c r="B67" s="52"/>
      <c r="C67" s="53"/>
      <c r="D67" s="52"/>
      <c r="E67" s="47"/>
      <c r="F67" s="48"/>
      <c r="G67" s="49"/>
      <c r="H67" s="49"/>
      <c r="I67" s="47"/>
      <c r="L67" s="5"/>
      <c r="M67" s="42"/>
      <c r="N67" s="34"/>
      <c r="O67" s="34"/>
      <c r="P67" s="35"/>
    </row>
    <row r="68" spans="1:16" ht="15">
      <c r="A68" s="28">
        <v>59</v>
      </c>
      <c r="B68" s="52"/>
      <c r="C68" s="53"/>
      <c r="D68" s="52"/>
      <c r="E68" s="47"/>
      <c r="F68" s="48"/>
      <c r="G68" s="49"/>
      <c r="H68" s="49"/>
      <c r="I68" s="47"/>
      <c r="L68" s="5"/>
      <c r="M68" s="42"/>
      <c r="N68" s="34"/>
      <c r="O68" s="34"/>
      <c r="P68" s="35"/>
    </row>
    <row r="69" spans="1:16" ht="15">
      <c r="A69" s="28">
        <v>60</v>
      </c>
      <c r="B69" s="52"/>
      <c r="C69" s="53"/>
      <c r="D69" s="52"/>
      <c r="E69" s="47"/>
      <c r="F69" s="48"/>
      <c r="G69" s="49"/>
      <c r="H69" s="49"/>
      <c r="I69" s="47"/>
      <c r="L69" s="5"/>
      <c r="M69" s="42"/>
      <c r="N69" s="34"/>
      <c r="O69" s="34"/>
      <c r="P69" s="35"/>
    </row>
    <row r="70" spans="1:16" ht="15">
      <c r="A70" s="28">
        <v>61</v>
      </c>
      <c r="B70" s="52"/>
      <c r="C70" s="53"/>
      <c r="D70" s="52"/>
      <c r="E70" s="47"/>
      <c r="F70" s="48"/>
      <c r="G70" s="49"/>
      <c r="H70" s="49"/>
      <c r="I70" s="47"/>
      <c r="L70" s="5"/>
      <c r="M70" s="42"/>
      <c r="N70" s="34"/>
      <c r="O70" s="34"/>
      <c r="P70" s="35"/>
    </row>
    <row r="71" spans="1:16" ht="15">
      <c r="A71" s="28">
        <v>62</v>
      </c>
      <c r="B71" s="52"/>
      <c r="C71" s="53"/>
      <c r="D71" s="52"/>
      <c r="E71" s="47"/>
      <c r="F71" s="48"/>
      <c r="G71" s="49"/>
      <c r="H71" s="49"/>
      <c r="I71" s="47"/>
      <c r="L71" s="5"/>
      <c r="M71" s="42"/>
      <c r="N71" s="34"/>
      <c r="O71" s="34"/>
      <c r="P71" s="35"/>
    </row>
    <row r="72" spans="1:16" ht="15">
      <c r="A72" s="28">
        <v>63</v>
      </c>
      <c r="B72" s="52"/>
      <c r="C72" s="53"/>
      <c r="D72" s="52"/>
      <c r="E72" s="47"/>
      <c r="F72" s="48"/>
      <c r="G72" s="49"/>
      <c r="H72" s="49"/>
      <c r="I72" s="47"/>
      <c r="L72" s="5"/>
      <c r="M72" s="42"/>
      <c r="N72" s="34"/>
      <c r="O72" s="34"/>
      <c r="P72" s="35"/>
    </row>
    <row r="73" spans="1:16" ht="15">
      <c r="A73" s="28">
        <v>64</v>
      </c>
      <c r="B73" s="52"/>
      <c r="C73" s="53"/>
      <c r="D73" s="52"/>
      <c r="E73" s="47"/>
      <c r="F73" s="48"/>
      <c r="G73" s="49"/>
      <c r="H73" s="49"/>
      <c r="I73" s="47"/>
      <c r="L73" s="5"/>
      <c r="M73" s="42"/>
      <c r="N73" s="34"/>
      <c r="O73" s="34"/>
      <c r="P73" s="35"/>
    </row>
    <row r="74" spans="1:16" ht="15">
      <c r="A74" s="28">
        <v>65</v>
      </c>
      <c r="B74" s="52"/>
      <c r="C74" s="53"/>
      <c r="D74" s="52"/>
      <c r="E74" s="47"/>
      <c r="F74" s="48"/>
      <c r="G74" s="49"/>
      <c r="H74" s="49"/>
      <c r="I74" s="47"/>
      <c r="L74" s="5"/>
      <c r="M74" s="42"/>
      <c r="N74" s="34"/>
      <c r="O74" s="34"/>
      <c r="P74" s="35"/>
    </row>
    <row r="75" spans="1:16" ht="15">
      <c r="A75" s="28">
        <v>66</v>
      </c>
      <c r="B75" s="52"/>
      <c r="C75" s="53"/>
      <c r="D75" s="52"/>
      <c r="E75" s="47"/>
      <c r="F75" s="48"/>
      <c r="G75" s="49"/>
      <c r="H75" s="49"/>
      <c r="I75" s="47"/>
      <c r="L75" s="5"/>
      <c r="M75" s="42"/>
      <c r="N75" s="34"/>
      <c r="O75" s="34"/>
      <c r="P75" s="35"/>
    </row>
    <row r="76" spans="1:16">
      <c r="B76" s="52"/>
      <c r="C76" s="53"/>
      <c r="D76" s="52"/>
      <c r="E76" s="47"/>
      <c r="F76" s="48"/>
      <c r="G76" s="49"/>
      <c r="H76" s="49"/>
      <c r="I76" s="47"/>
      <c r="L76" s="5"/>
      <c r="M76" s="5"/>
      <c r="N76" s="5"/>
      <c r="O76" s="5"/>
    </row>
    <row r="77" spans="1:16">
      <c r="A77" s="20"/>
      <c r="B77" s="29"/>
      <c r="C77" s="30"/>
      <c r="D77" s="29"/>
      <c r="E77" s="31"/>
      <c r="F77" s="31"/>
      <c r="G77" s="31"/>
      <c r="H77" s="31"/>
      <c r="I77" s="31"/>
      <c r="L77" s="5"/>
      <c r="M77" s="5"/>
      <c r="N77" s="5"/>
      <c r="O77" s="5"/>
    </row>
    <row r="78" spans="1:16">
      <c r="A78" s="20"/>
      <c r="B78" s="5"/>
      <c r="L78" s="5"/>
      <c r="M78" s="5"/>
      <c r="N78" s="5"/>
      <c r="O78" s="5"/>
    </row>
    <row r="79" spans="1:16">
      <c r="A79" s="20"/>
      <c r="B79" s="5"/>
      <c r="L79" s="5"/>
      <c r="M79" s="5"/>
      <c r="N79" s="5"/>
      <c r="O79" s="5"/>
    </row>
    <row r="80" spans="1:16">
      <c r="A80" s="20"/>
      <c r="B80" s="5"/>
      <c r="L80" s="5"/>
      <c r="M80" s="5"/>
      <c r="N80" s="5"/>
      <c r="O80" s="5"/>
    </row>
    <row r="81" spans="1:15">
      <c r="A81" s="20"/>
      <c r="B81" s="5"/>
      <c r="L81" s="5"/>
      <c r="M81" s="5"/>
      <c r="N81" s="5"/>
      <c r="O81" s="5"/>
    </row>
    <row r="82" spans="1:15">
      <c r="A82" s="20"/>
      <c r="B82" s="5"/>
      <c r="L82" s="5"/>
      <c r="M82" s="5"/>
      <c r="N82" s="5"/>
      <c r="O82" s="5"/>
    </row>
    <row r="83" spans="1:15">
      <c r="A83" s="20"/>
      <c r="B83" s="5"/>
      <c r="L83" s="5"/>
      <c r="M83" s="5"/>
      <c r="N83" s="5"/>
      <c r="O83" s="5"/>
    </row>
    <row r="84" spans="1:15">
      <c r="A84" s="20"/>
      <c r="B84" s="5"/>
      <c r="L84" s="5"/>
      <c r="M84" s="5"/>
      <c r="N84" s="5"/>
      <c r="O84" s="5"/>
    </row>
    <row r="85" spans="1:15">
      <c r="A85" s="20"/>
      <c r="B85" s="5"/>
      <c r="L85" s="5"/>
      <c r="M85" s="5"/>
      <c r="N85" s="5"/>
      <c r="O85" s="5"/>
    </row>
    <row r="86" spans="1:15" ht="14.25">
      <c r="A86" s="20"/>
      <c r="B86" s="5"/>
      <c r="L86" s="42"/>
      <c r="M86" s="5"/>
      <c r="N86" s="5"/>
      <c r="O86" s="5"/>
    </row>
    <row r="87" spans="1:15">
      <c r="A87" s="20"/>
      <c r="B87" s="5"/>
      <c r="L87" s="5"/>
      <c r="M87" s="5"/>
      <c r="N87" s="5"/>
      <c r="O87" s="5"/>
    </row>
    <row r="88" spans="1:15">
      <c r="A88" s="20"/>
      <c r="B88" s="5"/>
      <c r="L88" s="5"/>
      <c r="M88" s="5"/>
      <c r="N88" s="5"/>
      <c r="O88" s="5"/>
    </row>
    <row r="89" spans="1:15" ht="14.25">
      <c r="A89" s="20"/>
      <c r="B89" s="5"/>
      <c r="M89" s="5"/>
      <c r="N89" s="42"/>
      <c r="O89" s="5"/>
    </row>
    <row r="90" spans="1:15">
      <c r="A90" s="20"/>
      <c r="B90" s="5"/>
      <c r="M90" s="5"/>
      <c r="N90" s="5"/>
      <c r="O90" s="5"/>
    </row>
    <row r="91" spans="1:15">
      <c r="A91" s="20"/>
      <c r="B91" s="5"/>
    </row>
    <row r="92" spans="1:15">
      <c r="B92" s="5"/>
    </row>
    <row r="95" spans="1:15">
      <c r="A95" s="6" t="s">
        <v>30</v>
      </c>
    </row>
    <row r="97" spans="1:2">
      <c r="A97" s="4">
        <v>1</v>
      </c>
      <c r="B97" s="2">
        <v>1</v>
      </c>
    </row>
    <row r="98" spans="1:2">
      <c r="A98" s="4">
        <v>2</v>
      </c>
      <c r="B98" s="2" t="s">
        <v>28</v>
      </c>
    </row>
    <row r="99" spans="1:2">
      <c r="B99" s="2" t="s">
        <v>29</v>
      </c>
    </row>
  </sheetData>
  <mergeCells count="1">
    <mergeCell ref="C8:I8"/>
  </mergeCells>
  <phoneticPr fontId="0" type="noConversion"/>
  <pageMargins left="0.75" right="0.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6"/>
  <sheetViews>
    <sheetView zoomScale="85" zoomScaleNormal="85" workbookViewId="0">
      <selection activeCell="M14" sqref="M14"/>
    </sheetView>
  </sheetViews>
  <sheetFormatPr defaultRowHeight="14.25"/>
  <cols>
    <col min="1" max="1" width="12.625" customWidth="1"/>
    <col min="2" max="2" width="24.625" customWidth="1"/>
    <col min="3" max="3" width="11.75" customWidth="1"/>
    <col min="4" max="4" width="11.25" customWidth="1"/>
    <col min="5" max="5" width="11.75" customWidth="1"/>
    <col min="6" max="6" width="10.25" customWidth="1"/>
    <col min="8" max="8" width="16.625" customWidth="1"/>
    <col min="9" max="9" width="5.75" hidden="1" customWidth="1"/>
    <col min="10" max="10" width="0" hidden="1" customWidth="1"/>
    <col min="11" max="11" width="15.75" hidden="1" customWidth="1"/>
    <col min="12" max="12" width="7.5" customWidth="1"/>
    <col min="13" max="13" width="16.25" customWidth="1"/>
    <col min="15" max="15" width="9.875" bestFit="1" customWidth="1"/>
    <col min="16" max="16" width="3.75" customWidth="1"/>
    <col min="17" max="17" width="10.875" bestFit="1" customWidth="1"/>
    <col min="18" max="18" width="3.875" customWidth="1"/>
  </cols>
  <sheetData>
    <row r="1" spans="1:20" ht="63.75">
      <c r="A1" s="216"/>
      <c r="B1" s="295" t="s">
        <v>241</v>
      </c>
      <c r="C1" s="292" t="s">
        <v>242</v>
      </c>
      <c r="D1" s="293" t="s">
        <v>243</v>
      </c>
      <c r="E1" s="293" t="s">
        <v>244</v>
      </c>
      <c r="F1" s="293" t="s">
        <v>324</v>
      </c>
      <c r="G1" s="293" t="s">
        <v>323</v>
      </c>
      <c r="H1" s="294" t="s">
        <v>322</v>
      </c>
      <c r="I1" s="221"/>
      <c r="J1" s="221"/>
      <c r="K1" s="221"/>
      <c r="L1" s="221"/>
      <c r="M1" s="221"/>
      <c r="N1" s="221"/>
      <c r="O1" s="221"/>
      <c r="P1" s="221"/>
      <c r="Q1" s="221"/>
      <c r="R1" s="221"/>
      <c r="S1" s="221"/>
      <c r="T1" s="221"/>
    </row>
    <row r="2" spans="1:20" ht="15.75">
      <c r="A2" s="240">
        <v>1</v>
      </c>
      <c r="B2" s="241"/>
      <c r="C2" s="242"/>
      <c r="D2" s="243"/>
      <c r="E2" s="243"/>
      <c r="F2" s="242"/>
      <c r="G2" s="242"/>
      <c r="H2" s="244"/>
      <c r="I2" s="221"/>
      <c r="J2" s="275"/>
      <c r="K2" s="275"/>
      <c r="L2" s="275"/>
      <c r="M2" s="275"/>
      <c r="N2" s="275"/>
      <c r="O2" s="275"/>
      <c r="P2" s="275"/>
      <c r="Q2" s="275"/>
      <c r="R2" s="275"/>
      <c r="S2" s="221"/>
      <c r="T2" s="221"/>
    </row>
    <row r="3" spans="1:20" ht="15.75">
      <c r="A3" s="240">
        <v>2</v>
      </c>
      <c r="B3" s="222" t="s">
        <v>303</v>
      </c>
      <c r="C3" s="246">
        <v>1.25</v>
      </c>
      <c r="D3" s="250">
        <v>3.0000000000000001E-5</v>
      </c>
      <c r="E3" s="296">
        <v>1.8749999999999999E-3</v>
      </c>
      <c r="F3" s="223">
        <v>16</v>
      </c>
      <c r="G3" s="225">
        <v>19</v>
      </c>
      <c r="H3" s="226">
        <v>20</v>
      </c>
      <c r="I3" s="221"/>
      <c r="J3" s="275"/>
      <c r="K3" s="275"/>
      <c r="L3" s="275"/>
      <c r="M3" s="275"/>
      <c r="N3" s="275"/>
      <c r="O3" s="275"/>
      <c r="P3" s="275"/>
      <c r="Q3" s="275"/>
      <c r="R3" s="275"/>
      <c r="S3" s="221"/>
      <c r="T3" s="221"/>
    </row>
    <row r="4" spans="1:20" ht="15.75">
      <c r="A4" s="240">
        <v>3</v>
      </c>
      <c r="B4" s="227" t="s">
        <v>248</v>
      </c>
      <c r="C4" s="247">
        <v>1.25</v>
      </c>
      <c r="D4" s="251">
        <v>3.0000000000000001E-5</v>
      </c>
      <c r="E4" s="296">
        <v>1.8749999999999999E-3</v>
      </c>
      <c r="F4" s="228">
        <v>18</v>
      </c>
      <c r="G4" s="230">
        <v>21</v>
      </c>
      <c r="H4" s="231">
        <v>20</v>
      </c>
      <c r="I4" s="221"/>
      <c r="J4" s="269"/>
      <c r="K4" s="275"/>
      <c r="L4" s="275"/>
      <c r="M4" s="275"/>
      <c r="N4" s="275"/>
      <c r="O4" s="275"/>
      <c r="P4" s="275"/>
      <c r="Q4" s="275"/>
      <c r="R4" s="275"/>
      <c r="S4" s="221"/>
      <c r="T4" s="221"/>
    </row>
    <row r="5" spans="1:20" ht="15.75">
      <c r="A5" s="240">
        <v>4</v>
      </c>
      <c r="B5" s="222" t="s">
        <v>304</v>
      </c>
      <c r="C5" s="246">
        <v>0.5</v>
      </c>
      <c r="D5" s="250">
        <v>1.5E-5</v>
      </c>
      <c r="E5" s="296">
        <v>7.5000000000000002E-4</v>
      </c>
      <c r="F5" s="223">
        <v>18</v>
      </c>
      <c r="G5" s="225">
        <v>18</v>
      </c>
      <c r="H5" s="226">
        <v>17</v>
      </c>
      <c r="I5" s="221"/>
      <c r="J5" s="275"/>
      <c r="K5" s="275"/>
      <c r="L5" s="275"/>
      <c r="M5" s="275"/>
      <c r="N5" s="275"/>
      <c r="O5" s="275"/>
      <c r="P5" s="275"/>
      <c r="Q5" s="275"/>
      <c r="R5" s="275"/>
      <c r="S5" s="221"/>
      <c r="T5" s="221"/>
    </row>
    <row r="6" spans="1:20" ht="15.75">
      <c r="A6" s="240">
        <v>5</v>
      </c>
      <c r="B6" s="227" t="s">
        <v>249</v>
      </c>
      <c r="C6" s="247">
        <v>1</v>
      </c>
      <c r="D6" s="251">
        <v>3.0000000000000001E-5</v>
      </c>
      <c r="E6" s="296">
        <v>1.5E-3</v>
      </c>
      <c r="F6" s="228">
        <v>18</v>
      </c>
      <c r="G6" s="230">
        <v>14</v>
      </c>
      <c r="H6" s="231">
        <v>20</v>
      </c>
      <c r="I6" s="232"/>
      <c r="J6" s="276"/>
      <c r="K6" s="269"/>
      <c r="L6" s="269"/>
      <c r="M6" s="269"/>
      <c r="N6" s="269"/>
      <c r="O6" s="269"/>
      <c r="P6" s="269"/>
      <c r="Q6" s="269"/>
      <c r="R6" s="269"/>
      <c r="S6" s="232"/>
      <c r="T6" s="221"/>
    </row>
    <row r="7" spans="1:20" ht="15.75">
      <c r="A7" s="240">
        <v>6</v>
      </c>
      <c r="B7" s="222" t="s">
        <v>305</v>
      </c>
      <c r="C7" s="246">
        <v>1</v>
      </c>
      <c r="D7" s="250">
        <v>3.0000000000000001E-5</v>
      </c>
      <c r="E7" s="296">
        <v>1.5E-3</v>
      </c>
      <c r="F7" s="223">
        <v>18</v>
      </c>
      <c r="G7" s="225">
        <v>14</v>
      </c>
      <c r="H7" s="226">
        <v>21</v>
      </c>
      <c r="I7" s="232"/>
      <c r="J7" s="269"/>
      <c r="K7" s="269"/>
      <c r="L7" s="269"/>
      <c r="M7" s="269"/>
      <c r="N7" s="269"/>
      <c r="O7" s="269"/>
      <c r="P7" s="269"/>
      <c r="Q7" s="269"/>
      <c r="R7" s="269"/>
      <c r="S7" s="232"/>
      <c r="T7" s="221"/>
    </row>
    <row r="8" spans="1:20" ht="15.75">
      <c r="A8" s="240">
        <v>7</v>
      </c>
      <c r="B8" s="227" t="s">
        <v>306</v>
      </c>
      <c r="C8" s="247">
        <v>4</v>
      </c>
      <c r="D8" s="251">
        <v>1.2E-4</v>
      </c>
      <c r="E8" s="296">
        <v>6.0000000000000001E-3</v>
      </c>
      <c r="F8" s="228">
        <v>20</v>
      </c>
      <c r="G8" s="230">
        <v>14</v>
      </c>
      <c r="H8" s="231">
        <v>23</v>
      </c>
      <c r="I8" s="232"/>
      <c r="J8" s="269"/>
      <c r="K8" s="269"/>
      <c r="L8" s="269"/>
      <c r="M8" s="269"/>
      <c r="N8" s="269"/>
      <c r="O8" s="269"/>
      <c r="P8" s="269"/>
      <c r="Q8" s="269"/>
      <c r="R8" s="269"/>
      <c r="S8" s="232"/>
      <c r="T8" s="221"/>
    </row>
    <row r="9" spans="1:20" ht="15.75">
      <c r="A9" s="240">
        <v>8</v>
      </c>
      <c r="B9" s="222" t="s">
        <v>307</v>
      </c>
      <c r="C9" s="246">
        <v>1</v>
      </c>
      <c r="D9" s="250">
        <v>3.0000000000000001E-5</v>
      </c>
      <c r="E9" s="296">
        <v>1.5E-3</v>
      </c>
      <c r="F9" s="223">
        <v>16</v>
      </c>
      <c r="G9" s="225">
        <v>12</v>
      </c>
      <c r="H9" s="226">
        <v>20</v>
      </c>
      <c r="I9" s="232"/>
      <c r="J9" s="275"/>
      <c r="K9" s="269"/>
      <c r="L9" s="269"/>
      <c r="M9" s="269"/>
      <c r="N9" s="269"/>
      <c r="O9" s="269"/>
      <c r="P9" s="269"/>
      <c r="Q9" s="269"/>
      <c r="R9" s="269"/>
      <c r="S9" s="232"/>
      <c r="T9" s="221"/>
    </row>
    <row r="10" spans="1:20" ht="15.75">
      <c r="A10" s="240">
        <v>9</v>
      </c>
      <c r="B10" s="227" t="s">
        <v>308</v>
      </c>
      <c r="C10" s="247">
        <v>0.5</v>
      </c>
      <c r="D10" s="251">
        <v>1.5E-5</v>
      </c>
      <c r="E10" s="296">
        <v>7.5000000000000002E-4</v>
      </c>
      <c r="F10" s="228">
        <v>12</v>
      </c>
      <c r="G10" s="230">
        <v>10</v>
      </c>
      <c r="H10" s="231">
        <v>12</v>
      </c>
      <c r="I10" s="232"/>
      <c r="J10" s="269"/>
      <c r="K10" s="269"/>
      <c r="L10" s="269"/>
      <c r="M10" s="269"/>
      <c r="N10" s="269"/>
      <c r="O10" s="269"/>
      <c r="P10" s="269"/>
      <c r="Q10" s="269"/>
      <c r="R10" s="269"/>
      <c r="S10" s="232"/>
      <c r="T10" s="221"/>
    </row>
    <row r="11" spans="1:20" ht="15.75">
      <c r="A11" s="245">
        <v>10</v>
      </c>
      <c r="B11" s="233" t="s">
        <v>310</v>
      </c>
      <c r="C11" s="248">
        <v>1</v>
      </c>
      <c r="D11" s="252">
        <v>3.0000000000000001E-5</v>
      </c>
      <c r="E11" s="297">
        <v>1.5E-3</v>
      </c>
      <c r="F11" s="234">
        <v>28</v>
      </c>
      <c r="G11" s="236">
        <v>21</v>
      </c>
      <c r="H11" s="237">
        <v>32</v>
      </c>
      <c r="I11" s="232"/>
      <c r="J11" s="275"/>
      <c r="K11" s="269"/>
      <c r="L11" s="269"/>
      <c r="M11" s="269"/>
      <c r="N11" s="269"/>
      <c r="O11" s="269"/>
      <c r="P11" s="269"/>
      <c r="Q11" s="269"/>
      <c r="R11" s="269"/>
      <c r="S11" s="232"/>
      <c r="T11" s="221"/>
    </row>
    <row r="12" spans="1:20" ht="47.25">
      <c r="A12" s="240">
        <v>11</v>
      </c>
      <c r="B12" s="304" t="s">
        <v>348</v>
      </c>
      <c r="C12" s="247">
        <v>12.5</v>
      </c>
      <c r="D12" s="251">
        <v>2.0000000000000001E-4</v>
      </c>
      <c r="E12" s="251">
        <v>1.8800000000000001E-2</v>
      </c>
      <c r="F12" s="228">
        <v>20</v>
      </c>
      <c r="G12" s="230">
        <v>17</v>
      </c>
      <c r="H12" s="231">
        <v>14</v>
      </c>
      <c r="I12" s="232"/>
      <c r="J12" s="276"/>
      <c r="K12" s="269"/>
      <c r="L12" s="269"/>
      <c r="M12" s="269"/>
      <c r="N12" s="269"/>
      <c r="O12" s="269"/>
      <c r="P12" s="269"/>
      <c r="Q12" s="269"/>
      <c r="R12" s="269"/>
      <c r="S12" s="232"/>
      <c r="T12" s="221"/>
    </row>
    <row r="13" spans="1:20" ht="47.25">
      <c r="A13" s="240">
        <v>12</v>
      </c>
      <c r="B13" s="304" t="s">
        <v>349</v>
      </c>
      <c r="C13" s="247">
        <v>1.25</v>
      </c>
      <c r="D13" s="251">
        <v>3.8000000000000002E-5</v>
      </c>
      <c r="E13" s="251">
        <v>1.8799999999999999E-3</v>
      </c>
      <c r="F13" s="228">
        <v>14</v>
      </c>
      <c r="G13" s="230">
        <v>11</v>
      </c>
      <c r="H13" s="231">
        <v>11</v>
      </c>
      <c r="I13" s="258"/>
      <c r="J13" s="275"/>
      <c r="K13" s="269"/>
      <c r="L13" s="269"/>
      <c r="M13" s="269"/>
      <c r="N13" s="269"/>
      <c r="O13" s="269"/>
      <c r="P13" s="269"/>
      <c r="Q13" s="269"/>
      <c r="R13" s="269"/>
      <c r="S13" s="232"/>
      <c r="T13" s="221"/>
    </row>
    <row r="14" spans="1:20" ht="47.25">
      <c r="A14" s="240">
        <v>13</v>
      </c>
      <c r="B14" s="305" t="s">
        <v>350</v>
      </c>
      <c r="C14" s="247">
        <v>0.5</v>
      </c>
      <c r="D14" s="251">
        <v>1.5E-5</v>
      </c>
      <c r="E14" s="251">
        <v>7.5000000000000002E-4</v>
      </c>
      <c r="F14" s="228">
        <v>16</v>
      </c>
      <c r="G14" s="230">
        <v>12</v>
      </c>
      <c r="H14" s="231">
        <v>11</v>
      </c>
      <c r="I14" s="261"/>
      <c r="J14" s="275"/>
      <c r="K14" s="269"/>
      <c r="L14" s="269"/>
      <c r="M14" s="269"/>
      <c r="N14" s="269"/>
      <c r="O14" s="269"/>
      <c r="P14" s="269"/>
      <c r="Q14" s="269"/>
      <c r="R14" s="269"/>
      <c r="S14" s="232"/>
      <c r="T14" s="221"/>
    </row>
    <row r="15" spans="1:20" ht="63">
      <c r="A15" s="245">
        <v>14</v>
      </c>
      <c r="B15" s="303" t="s">
        <v>351</v>
      </c>
      <c r="C15" s="248">
        <v>0.5</v>
      </c>
      <c r="D15" s="252">
        <v>1.5E-5</v>
      </c>
      <c r="E15" s="252">
        <v>7.5000000000000002E-4</v>
      </c>
      <c r="F15" s="234">
        <v>26</v>
      </c>
      <c r="G15" s="236">
        <v>22</v>
      </c>
      <c r="H15" s="237">
        <v>17</v>
      </c>
      <c r="I15" s="261"/>
      <c r="J15" s="275"/>
      <c r="K15" s="269"/>
      <c r="L15" s="269"/>
      <c r="M15" s="269"/>
      <c r="N15" s="269"/>
      <c r="O15" s="269"/>
      <c r="P15" s="269"/>
      <c r="Q15" s="269"/>
      <c r="R15" s="269"/>
      <c r="S15" s="232"/>
      <c r="T15" s="221"/>
    </row>
    <row r="16" spans="1:20" ht="15.75">
      <c r="A16" s="221"/>
      <c r="B16" s="256" t="s">
        <v>319</v>
      </c>
      <c r="C16" s="257"/>
      <c r="D16" s="257"/>
      <c r="E16" s="257"/>
      <c r="F16" s="257"/>
      <c r="G16" s="257"/>
      <c r="H16" s="257"/>
      <c r="I16" s="261"/>
      <c r="J16" s="275"/>
      <c r="K16" s="269"/>
      <c r="L16" s="269"/>
      <c r="M16" s="269"/>
      <c r="N16" s="269"/>
      <c r="O16" s="269"/>
      <c r="P16" s="269"/>
      <c r="Q16" s="269"/>
      <c r="R16" s="269"/>
      <c r="S16" s="270"/>
      <c r="T16" s="221"/>
    </row>
    <row r="17" spans="1:20" ht="15.75">
      <c r="A17" s="221"/>
      <c r="B17" s="259" t="s">
        <v>316</v>
      </c>
      <c r="C17" s="260"/>
      <c r="D17" s="260"/>
      <c r="E17" s="260"/>
      <c r="F17" s="260"/>
      <c r="G17" s="260"/>
      <c r="H17" s="260"/>
      <c r="I17" s="265"/>
      <c r="J17" s="269"/>
      <c r="K17" s="269"/>
      <c r="L17" s="269"/>
      <c r="M17" s="269"/>
      <c r="N17" s="269"/>
      <c r="O17" s="269"/>
      <c r="P17" s="269"/>
      <c r="Q17" s="269"/>
      <c r="R17" s="269"/>
      <c r="S17" s="270"/>
      <c r="T17" s="221"/>
    </row>
    <row r="18" spans="1:20" ht="15.75">
      <c r="A18" s="221"/>
      <c r="B18" s="262" t="s">
        <v>320</v>
      </c>
      <c r="C18" s="260"/>
      <c r="D18" s="260"/>
      <c r="E18" s="260"/>
      <c r="F18" s="260"/>
      <c r="G18" s="260"/>
      <c r="H18" s="260"/>
      <c r="I18" s="265"/>
      <c r="J18" s="269"/>
      <c r="K18" s="269"/>
      <c r="L18" s="269"/>
      <c r="M18" s="269"/>
      <c r="N18" s="269"/>
      <c r="O18" s="269"/>
      <c r="P18" s="269"/>
      <c r="Q18" s="269"/>
      <c r="R18" s="269"/>
      <c r="S18" s="270"/>
      <c r="T18" s="221"/>
    </row>
    <row r="19" spans="1:20" ht="15.75">
      <c r="A19" s="221"/>
      <c r="B19" s="259" t="s">
        <v>318</v>
      </c>
      <c r="C19" s="260"/>
      <c r="D19" s="260"/>
      <c r="E19" s="260"/>
      <c r="F19" s="260"/>
      <c r="G19" s="260"/>
      <c r="H19" s="260"/>
      <c r="I19" s="265"/>
      <c r="J19" s="269"/>
      <c r="K19" s="269"/>
      <c r="L19" s="269"/>
      <c r="M19" s="269"/>
      <c r="N19" s="269"/>
      <c r="O19" s="269"/>
      <c r="P19" s="269"/>
      <c r="Q19" s="269"/>
      <c r="R19" s="269"/>
      <c r="S19" s="270"/>
      <c r="T19" s="221"/>
    </row>
    <row r="20" spans="1:20" ht="15.75">
      <c r="A20" s="221"/>
      <c r="B20" s="263" t="s">
        <v>321</v>
      </c>
      <c r="C20" s="264"/>
      <c r="D20" s="264"/>
      <c r="E20" s="264"/>
      <c r="F20" s="264"/>
      <c r="G20" s="264"/>
      <c r="H20" s="264"/>
      <c r="I20" s="265"/>
      <c r="J20" s="269"/>
      <c r="K20" s="269"/>
      <c r="L20" s="269"/>
      <c r="M20" s="269"/>
      <c r="N20" s="269"/>
      <c r="O20" s="269"/>
      <c r="P20" s="269"/>
      <c r="Q20" s="269"/>
      <c r="R20" s="269"/>
      <c r="S20" s="270"/>
      <c r="T20" s="221"/>
    </row>
    <row r="21" spans="1:20" ht="15.75">
      <c r="A21" s="221"/>
      <c r="B21" s="262"/>
      <c r="C21" s="264"/>
      <c r="D21" s="264"/>
      <c r="E21" s="264"/>
      <c r="F21" s="264"/>
      <c r="G21" s="264"/>
      <c r="H21" s="264"/>
      <c r="I21" s="265"/>
      <c r="J21" s="269"/>
      <c r="K21" s="269"/>
      <c r="L21" s="269"/>
      <c r="M21" s="269"/>
      <c r="N21" s="269"/>
      <c r="O21" s="269"/>
      <c r="P21" s="269"/>
      <c r="Q21" s="269"/>
      <c r="R21" s="269"/>
      <c r="S21" s="270"/>
      <c r="T21" s="221"/>
    </row>
    <row r="22" spans="1:20" ht="15.75">
      <c r="A22" s="221"/>
      <c r="B22" s="262" t="s">
        <v>317</v>
      </c>
      <c r="C22" s="264"/>
      <c r="D22" s="264"/>
      <c r="E22" s="264"/>
      <c r="F22" s="264"/>
      <c r="G22" s="264"/>
      <c r="H22" s="264"/>
      <c r="I22" s="265"/>
      <c r="J22" s="269"/>
      <c r="K22" s="269"/>
      <c r="L22" s="269"/>
      <c r="M22" s="269"/>
      <c r="N22" s="269"/>
      <c r="O22" s="269"/>
      <c r="P22" s="269"/>
      <c r="Q22" s="269"/>
      <c r="R22" s="269"/>
      <c r="S22" s="270"/>
      <c r="T22" s="221"/>
    </row>
    <row r="23" spans="1:20" ht="15.75">
      <c r="A23" s="221"/>
      <c r="B23" s="259" t="s">
        <v>316</v>
      </c>
      <c r="C23" s="264"/>
      <c r="D23" s="264"/>
      <c r="E23" s="264"/>
      <c r="F23" s="264"/>
      <c r="G23" s="264"/>
      <c r="H23" s="264"/>
      <c r="I23" s="265"/>
      <c r="J23" s="269"/>
      <c r="K23" s="269"/>
      <c r="L23" s="269"/>
      <c r="M23" s="269"/>
      <c r="N23" s="269"/>
      <c r="O23" s="269"/>
      <c r="P23" s="269"/>
      <c r="Q23" s="269"/>
      <c r="R23" s="269"/>
      <c r="S23" s="270"/>
      <c r="T23" s="221"/>
    </row>
    <row r="24" spans="1:20" ht="15.75">
      <c r="A24" s="221"/>
      <c r="B24" s="262" t="s">
        <v>315</v>
      </c>
      <c r="C24" s="264"/>
      <c r="D24" s="264"/>
      <c r="E24" s="264"/>
      <c r="F24" s="264"/>
      <c r="G24" s="264"/>
      <c r="H24" s="264"/>
      <c r="I24" s="265"/>
      <c r="J24" s="269"/>
      <c r="K24" s="269"/>
      <c r="L24" s="269"/>
      <c r="M24" s="269"/>
      <c r="N24" s="269"/>
      <c r="O24" s="269"/>
      <c r="P24" s="269"/>
      <c r="Q24" s="269"/>
      <c r="R24" s="269"/>
      <c r="S24" s="270"/>
      <c r="T24" s="221"/>
    </row>
    <row r="25" spans="1:20" ht="15.75">
      <c r="A25" s="221"/>
      <c r="B25" s="259" t="s">
        <v>318</v>
      </c>
      <c r="C25" s="264"/>
      <c r="D25" s="264"/>
      <c r="E25" s="264"/>
      <c r="F25" s="264"/>
      <c r="G25" s="264"/>
      <c r="H25" s="264"/>
      <c r="I25" s="265"/>
      <c r="J25" s="269"/>
      <c r="K25" s="269"/>
      <c r="L25" s="269"/>
      <c r="M25" s="269"/>
      <c r="N25" s="269"/>
      <c r="O25" s="269"/>
      <c r="P25" s="269"/>
      <c r="Q25" s="269"/>
      <c r="R25" s="269"/>
      <c r="S25" s="270"/>
      <c r="T25" s="221"/>
    </row>
    <row r="26" spans="1:20" ht="15.75">
      <c r="A26" s="221"/>
      <c r="B26" s="263" t="s">
        <v>314</v>
      </c>
      <c r="C26" s="264"/>
      <c r="D26" s="264"/>
      <c r="E26" s="264"/>
      <c r="F26" s="264"/>
      <c r="G26" s="264"/>
      <c r="H26" s="264"/>
      <c r="I26" s="268"/>
      <c r="J26" s="269"/>
      <c r="K26" s="269"/>
      <c r="L26" s="269"/>
      <c r="M26" s="269"/>
      <c r="N26" s="269"/>
      <c r="O26" s="269"/>
      <c r="P26" s="269"/>
      <c r="Q26" s="269"/>
      <c r="R26" s="269"/>
      <c r="S26" s="270"/>
      <c r="T26" s="221"/>
    </row>
    <row r="27" spans="1:20" ht="15.75">
      <c r="A27" s="221"/>
      <c r="B27" s="266"/>
      <c r="C27" s="264"/>
      <c r="D27" s="264"/>
      <c r="E27" s="264"/>
      <c r="F27" s="264"/>
      <c r="G27" s="264"/>
      <c r="H27" s="264"/>
      <c r="I27" s="269"/>
      <c r="J27" s="269"/>
      <c r="K27" s="269"/>
      <c r="L27" s="269"/>
      <c r="M27" s="269"/>
      <c r="N27" s="269"/>
      <c r="O27" s="269"/>
      <c r="P27" s="269"/>
      <c r="Q27" s="269"/>
      <c r="R27" s="269"/>
      <c r="S27" s="270"/>
      <c r="T27" s="221"/>
    </row>
    <row r="28" spans="1:20" ht="15.75">
      <c r="A28" s="221"/>
      <c r="B28" s="259" t="s">
        <v>326</v>
      </c>
      <c r="C28" s="264"/>
      <c r="D28" s="264"/>
      <c r="E28" s="264"/>
      <c r="F28" s="264"/>
      <c r="G28" s="264"/>
      <c r="H28" s="264"/>
      <c r="I28" s="269"/>
      <c r="J28" s="269"/>
      <c r="K28" s="269"/>
      <c r="L28" s="269"/>
      <c r="M28" s="269"/>
      <c r="N28" s="269"/>
      <c r="O28" s="269"/>
      <c r="P28" s="269"/>
      <c r="Q28" s="269"/>
      <c r="R28" s="269"/>
      <c r="S28" s="270"/>
      <c r="T28" s="221"/>
    </row>
    <row r="29" spans="1:20" ht="15.75">
      <c r="A29" s="221"/>
      <c r="B29" s="277" t="s">
        <v>325</v>
      </c>
      <c r="C29" s="267"/>
      <c r="D29" s="267"/>
      <c r="E29" s="267"/>
      <c r="F29" s="267"/>
      <c r="G29" s="267"/>
      <c r="H29" s="267"/>
      <c r="I29" s="269"/>
      <c r="J29" s="269"/>
      <c r="K29" s="269"/>
      <c r="L29" s="269"/>
      <c r="M29" s="269"/>
      <c r="N29" s="269"/>
      <c r="O29" s="269"/>
      <c r="P29" s="269"/>
      <c r="Q29" s="269"/>
      <c r="R29" s="269"/>
      <c r="S29" s="270"/>
      <c r="T29" s="221"/>
    </row>
    <row r="30" spans="1:20" ht="15.75">
      <c r="A30" s="221"/>
      <c r="B30" s="275"/>
      <c r="C30" s="269"/>
      <c r="D30" s="269"/>
      <c r="E30" s="269"/>
      <c r="F30" s="269"/>
      <c r="G30" s="269"/>
      <c r="H30" s="269"/>
      <c r="I30" s="269"/>
      <c r="J30" s="269"/>
      <c r="K30" s="269"/>
      <c r="L30" s="269"/>
      <c r="M30" s="269"/>
      <c r="N30" s="269"/>
      <c r="O30" s="269"/>
      <c r="P30" s="269"/>
      <c r="Q30" s="269"/>
      <c r="R30" s="269"/>
      <c r="S30" s="270"/>
      <c r="T30" s="221"/>
    </row>
    <row r="31" spans="1:20" ht="15.75">
      <c r="A31" s="221"/>
      <c r="B31" s="275"/>
      <c r="C31" s="269"/>
      <c r="D31" s="269" t="s">
        <v>329</v>
      </c>
      <c r="E31" s="269"/>
      <c r="F31" s="269"/>
      <c r="G31" s="269"/>
      <c r="H31" s="269"/>
      <c r="I31" s="269"/>
      <c r="J31" s="269"/>
      <c r="K31" s="269"/>
      <c r="L31" s="269"/>
      <c r="M31" s="269"/>
      <c r="N31" s="269"/>
      <c r="O31" s="269"/>
      <c r="P31" s="269"/>
      <c r="Q31" s="269"/>
      <c r="R31" s="269"/>
      <c r="S31" s="270"/>
      <c r="T31" s="221"/>
    </row>
    <row r="32" spans="1:20" ht="15.75">
      <c r="A32" s="221"/>
      <c r="B32" s="275"/>
      <c r="C32" s="269"/>
      <c r="D32" s="269"/>
      <c r="E32" s="269"/>
      <c r="F32" s="269"/>
      <c r="G32" s="269"/>
      <c r="H32" s="269"/>
      <c r="I32" s="269"/>
      <c r="J32" s="269"/>
      <c r="K32" s="269"/>
      <c r="L32" s="269"/>
      <c r="M32" s="269"/>
      <c r="N32" s="269"/>
      <c r="O32" s="269"/>
      <c r="P32" s="269"/>
      <c r="Q32" s="269"/>
      <c r="R32" s="269"/>
      <c r="S32" s="270"/>
      <c r="T32" s="221"/>
    </row>
    <row r="33" spans="1:20" ht="15.75">
      <c r="A33" s="221"/>
      <c r="B33" s="275"/>
      <c r="C33" s="269"/>
      <c r="D33" s="269"/>
      <c r="E33" s="269"/>
      <c r="F33" s="269"/>
      <c r="G33" s="269"/>
      <c r="H33" s="269"/>
      <c r="I33" s="269"/>
      <c r="J33" s="269"/>
      <c r="K33" s="269"/>
      <c r="L33" s="269"/>
      <c r="M33" s="269"/>
      <c r="N33" s="269"/>
      <c r="O33" s="269"/>
      <c r="P33" s="269"/>
      <c r="Q33" s="269"/>
      <c r="R33" s="269"/>
      <c r="S33" s="270"/>
      <c r="T33" s="221"/>
    </row>
    <row r="34" spans="1:20" ht="15.75">
      <c r="A34" s="221"/>
      <c r="B34" s="275"/>
      <c r="C34" s="269"/>
      <c r="D34" s="269"/>
      <c r="E34" s="269"/>
      <c r="F34" s="269"/>
      <c r="G34" s="269"/>
      <c r="H34" s="269"/>
      <c r="I34" s="269"/>
      <c r="J34" s="269"/>
      <c r="K34" s="269"/>
      <c r="L34" s="269"/>
      <c r="M34" s="269"/>
      <c r="N34" s="269"/>
      <c r="O34" s="269"/>
      <c r="P34" s="269"/>
      <c r="Q34" s="269"/>
      <c r="R34" s="269"/>
      <c r="S34" s="270"/>
      <c r="T34" s="221"/>
    </row>
    <row r="35" spans="1:20" ht="15.75">
      <c r="A35" s="221"/>
      <c r="B35" s="275"/>
      <c r="C35" s="269"/>
      <c r="D35" s="269"/>
      <c r="E35" s="269"/>
      <c r="F35" s="269"/>
      <c r="G35" s="269"/>
      <c r="H35" s="269"/>
      <c r="I35" s="269"/>
      <c r="J35" s="269"/>
      <c r="K35" s="269"/>
      <c r="L35" s="269"/>
      <c r="M35" s="269"/>
      <c r="N35" s="269"/>
      <c r="O35" s="269"/>
      <c r="P35" s="269"/>
      <c r="Q35" s="269"/>
      <c r="R35" s="269"/>
      <c r="S35" s="270"/>
      <c r="T35" s="221"/>
    </row>
    <row r="36" spans="1:20" ht="15.75">
      <c r="A36" s="221"/>
      <c r="B36" s="275"/>
      <c r="C36" s="269"/>
      <c r="D36" s="269"/>
      <c r="E36" s="269"/>
      <c r="F36" s="269"/>
      <c r="G36" s="269"/>
      <c r="H36" s="269"/>
      <c r="I36" s="269"/>
      <c r="J36" s="269"/>
      <c r="K36" s="269"/>
      <c r="L36" s="269"/>
      <c r="M36" s="269"/>
      <c r="N36" s="269"/>
      <c r="O36" s="269"/>
      <c r="P36" s="269"/>
      <c r="Q36" s="269"/>
      <c r="R36" s="269"/>
      <c r="S36" s="270"/>
      <c r="T36" s="221"/>
    </row>
    <row r="37" spans="1:20" ht="15.75">
      <c r="A37" s="221"/>
      <c r="B37" s="275"/>
      <c r="C37" s="269"/>
      <c r="D37" s="269"/>
      <c r="E37" s="269"/>
      <c r="F37" s="269"/>
      <c r="G37" s="269"/>
      <c r="H37" s="269"/>
      <c r="I37" s="269"/>
      <c r="J37" s="269"/>
      <c r="K37" s="269"/>
      <c r="L37" s="269"/>
      <c r="M37" s="269"/>
      <c r="N37" s="269"/>
      <c r="O37" s="269"/>
      <c r="P37" s="269"/>
      <c r="Q37" s="269"/>
      <c r="R37" s="269"/>
      <c r="S37" s="270"/>
      <c r="T37" s="221"/>
    </row>
    <row r="38" spans="1:20" ht="15.75">
      <c r="A38" s="221"/>
      <c r="B38" s="275"/>
      <c r="C38" s="269"/>
      <c r="D38" s="269"/>
      <c r="E38" s="269"/>
      <c r="F38" s="269"/>
      <c r="G38" s="269"/>
      <c r="H38" s="269"/>
      <c r="I38" s="269"/>
      <c r="J38" s="269"/>
      <c r="K38" s="269"/>
      <c r="L38" s="269"/>
      <c r="M38" s="269"/>
      <c r="N38" s="269"/>
      <c r="O38" s="269"/>
      <c r="P38" s="269"/>
      <c r="Q38" s="269"/>
      <c r="R38" s="269"/>
      <c r="S38" s="270"/>
      <c r="T38" s="221"/>
    </row>
    <row r="39" spans="1:20" ht="9.75" customHeight="1">
      <c r="A39" s="221"/>
      <c r="B39" s="221"/>
      <c r="C39" s="221"/>
      <c r="D39" s="221"/>
      <c r="E39" s="221"/>
      <c r="F39" s="221"/>
      <c r="G39" s="221"/>
      <c r="H39" s="221"/>
      <c r="I39" s="232"/>
      <c r="J39" s="274"/>
      <c r="K39" s="269"/>
      <c r="L39" s="269"/>
      <c r="M39" s="269"/>
      <c r="N39" s="269"/>
      <c r="O39" s="269"/>
      <c r="P39" s="269"/>
      <c r="Q39" s="269"/>
      <c r="R39" s="269"/>
      <c r="S39" s="270"/>
      <c r="T39" s="221"/>
    </row>
    <row r="40" spans="1:20" ht="20.25" customHeight="1">
      <c r="A40" s="221"/>
      <c r="B40" s="278" t="s">
        <v>250</v>
      </c>
      <c r="C40" s="279"/>
      <c r="D40" s="279"/>
      <c r="E40" s="279"/>
      <c r="F40" s="280"/>
      <c r="G40" s="253"/>
      <c r="H40" s="253"/>
      <c r="I40" s="253"/>
      <c r="J40" s="271"/>
      <c r="K40" s="272"/>
      <c r="L40" s="272"/>
      <c r="M40" s="272"/>
      <c r="N40" s="273"/>
      <c r="O40" s="273"/>
      <c r="P40" s="273"/>
      <c r="Q40" s="273"/>
      <c r="R40" s="273"/>
      <c r="S40" s="273"/>
      <c r="T40" s="221"/>
    </row>
    <row r="41" spans="1:20" ht="15.75" customHeight="1">
      <c r="B41" s="281" t="str">
        <f>Хлорамфеникол!B12</f>
        <v>Наименование набора:</v>
      </c>
      <c r="C41" s="282" t="str">
        <f>Хлорамфеникол!O91</f>
        <v xml:space="preserve">1013-05BА ИФА антибиотик Хлорамфеникол </v>
      </c>
      <c r="D41" s="283"/>
      <c r="E41" s="284"/>
      <c r="F41" s="285"/>
      <c r="G41" s="253"/>
      <c r="H41" s="253"/>
      <c r="I41" s="253"/>
      <c r="K41" s="253"/>
      <c r="L41" s="253"/>
      <c r="M41" s="253"/>
      <c r="N41" s="221"/>
      <c r="O41" s="221"/>
      <c r="P41" s="221"/>
      <c r="Q41" s="221"/>
      <c r="R41" s="221"/>
      <c r="S41" s="221"/>
      <c r="T41" s="221"/>
    </row>
    <row r="42" spans="1:20" ht="15.75" customHeight="1">
      <c r="B42" s="281" t="str">
        <f>Хлорамфеникол!B13</f>
        <v>Номер лота набора #:</v>
      </c>
      <c r="C42" s="286" t="str">
        <f>Хлорамфеникол!D13</f>
        <v>номер</v>
      </c>
      <c r="D42" s="283"/>
      <c r="E42" s="284"/>
      <c r="F42" s="285"/>
      <c r="G42" s="253"/>
      <c r="H42" s="253"/>
      <c r="I42" s="253"/>
      <c r="K42" s="253"/>
      <c r="L42" s="253"/>
      <c r="M42" s="253"/>
      <c r="N42" s="221"/>
      <c r="O42" s="221"/>
      <c r="P42" s="221"/>
      <c r="Q42" s="221"/>
      <c r="R42" s="221"/>
      <c r="S42" s="221"/>
      <c r="T42" s="221"/>
    </row>
    <row r="43" spans="1:20" ht="15.75" customHeight="1">
      <c r="B43" s="281" t="str">
        <f>Хлорамфеникол!B15</f>
        <v>Время, дата начала анализа:</v>
      </c>
      <c r="C43" s="286" t="str">
        <f>Хлорамфеникол!D15</f>
        <v>дата</v>
      </c>
      <c r="D43" s="283"/>
      <c r="E43" s="284"/>
      <c r="F43" s="285"/>
      <c r="G43" s="253"/>
      <c r="H43" s="253"/>
      <c r="I43" s="253"/>
      <c r="J43" s="253"/>
      <c r="K43" s="253"/>
      <c r="L43" s="253"/>
      <c r="M43" s="253"/>
      <c r="N43" s="221"/>
      <c r="O43" s="221"/>
      <c r="P43" s="221"/>
      <c r="Q43" s="221"/>
      <c r="R43" s="221"/>
      <c r="S43" s="221"/>
      <c r="T43" s="221"/>
    </row>
    <row r="44" spans="1:20" ht="15.75" customHeight="1">
      <c r="B44" s="287" t="str">
        <f>Хлорамфеникол!B17</f>
        <v>Анализ выполнил:</v>
      </c>
      <c r="C44" s="288" t="str">
        <f>Хлорамфеникол!D17</f>
        <v>ФИО</v>
      </c>
      <c r="D44" s="289"/>
      <c r="E44" s="290"/>
      <c r="F44" s="291"/>
      <c r="G44" s="253"/>
      <c r="H44" s="253"/>
      <c r="I44" s="253"/>
      <c r="J44" s="253"/>
      <c r="K44" s="253"/>
      <c r="L44" s="253"/>
      <c r="M44" s="253"/>
      <c r="N44" s="221"/>
      <c r="O44" s="221"/>
      <c r="P44" s="221"/>
      <c r="Q44" s="221"/>
      <c r="R44" s="221"/>
      <c r="S44" s="221"/>
      <c r="T44" s="221"/>
    </row>
    <row r="45" spans="1:20" ht="15.75">
      <c r="A45" s="221"/>
      <c r="B45" s="221"/>
      <c r="C45" s="221"/>
      <c r="D45" s="221"/>
      <c r="E45" s="221"/>
      <c r="F45" s="221"/>
      <c r="G45" s="221"/>
      <c r="H45" s="221"/>
      <c r="I45" s="221"/>
      <c r="J45" s="221"/>
      <c r="K45" s="221"/>
      <c r="L45" s="221"/>
      <c r="M45" s="221"/>
      <c r="N45" s="221"/>
      <c r="O45" s="221"/>
      <c r="P45" s="221"/>
      <c r="Q45" s="221"/>
      <c r="R45" s="221"/>
      <c r="S45" s="221"/>
      <c r="T45" s="221"/>
    </row>
    <row r="46" spans="1:20" ht="57" customHeight="1">
      <c r="A46" s="298" t="s">
        <v>251</v>
      </c>
      <c r="B46" s="238" t="s">
        <v>241</v>
      </c>
      <c r="C46" s="238" t="s">
        <v>252</v>
      </c>
      <c r="D46" s="238" t="s">
        <v>253</v>
      </c>
      <c r="E46" s="249" t="s">
        <v>177</v>
      </c>
      <c r="F46" s="249" t="s">
        <v>254</v>
      </c>
      <c r="G46" s="249" t="s">
        <v>328</v>
      </c>
      <c r="H46" s="254" t="s">
        <v>332</v>
      </c>
      <c r="I46" s="249" t="s">
        <v>256</v>
      </c>
      <c r="J46" s="249" t="s">
        <v>257</v>
      </c>
      <c r="K46" s="255" t="s">
        <v>333</v>
      </c>
      <c r="L46" s="249" t="s">
        <v>255</v>
      </c>
      <c r="M46" s="249" t="s">
        <v>327</v>
      </c>
      <c r="N46" s="239" t="s">
        <v>330</v>
      </c>
      <c r="O46" s="239" t="s">
        <v>331</v>
      </c>
      <c r="P46" s="496" t="s">
        <v>335</v>
      </c>
      <c r="Q46" s="497"/>
      <c r="R46" s="497"/>
      <c r="S46" s="498"/>
      <c r="T46" s="221"/>
    </row>
    <row r="47" spans="1:20" ht="14.25" customHeight="1">
      <c r="A47" s="459">
        <f>Хлорамфеникол!B91</f>
        <v>1</v>
      </c>
      <c r="B47" s="461"/>
      <c r="C47" s="300">
        <f>Хлорамфеникол!F91</f>
        <v>5.4901992907152987E-4</v>
      </c>
      <c r="D47" s="463">
        <f>Хлорамфеникол!G91</f>
        <v>5.4900000000000001E-4</v>
      </c>
      <c r="E47" s="465">
        <f>VLOOKUP(Лист2!B2,Лист2!B2:I16,7)</f>
        <v>17</v>
      </c>
      <c r="F47" s="467">
        <f>IF(Q47=N47,"0",IF(Q47=O47,"0",(0.01*E47*D47)))</f>
        <v>9.3330000000000003E-5</v>
      </c>
      <c r="G47" s="467">
        <f>IF(Q47=N47,"0",IF(Q47=O47,"0",(ABS(C47-C48))))</f>
        <v>0</v>
      </c>
      <c r="H47" s="469" t="str">
        <f>IF(Q47=N47," ",IF(Q47=O47," ",IF(G47&lt;F47,"приемлемо","неприемлемо")))</f>
        <v>приемлемо</v>
      </c>
      <c r="I47" s="465">
        <f>VLOOKUP(Лист2!B2,Лист2!B2:I12,8)</f>
        <v>32</v>
      </c>
      <c r="J47" s="472">
        <f>IF(Q47=N47,"0",IF(Q47=O47,"0",(0.01*I47*D47)))</f>
        <v>1.7568E-4</v>
      </c>
      <c r="K47" s="474" t="str">
        <f>IF(Q47=N47," ",IF(Q47=O47," ",IF(G47&lt;J47,"приемлемо","неприемлемо")))</f>
        <v>приемлемо</v>
      </c>
      <c r="L47" s="475">
        <f>VLOOKUP(Лист2!B2,Лист2!B2:I16,6)</f>
        <v>20</v>
      </c>
      <c r="M47" s="471">
        <f>IF(Q47=N47,"0",IF(Q47=O47,"0",(0.01*L47*D47)))</f>
        <v>1.0980000000000001E-4</v>
      </c>
      <c r="N47" s="486">
        <f>VLOOKUP(Лист2!B2,Лист2!B2:I16,4)</f>
        <v>2.0000000000000001E-4</v>
      </c>
      <c r="O47" s="488">
        <f>VLOOKUP(Лист2!B2,Лист2!B2:I16,5)</f>
        <v>1.8800000000000001E-2</v>
      </c>
      <c r="P47" s="484" t="str">
        <f>IF(Q47=N47,"&lt;",IF(Q47=O47,"&gt;"," "))</f>
        <v xml:space="preserve"> </v>
      </c>
      <c r="Q47" s="478">
        <f>IF(D47&lt;=N47,N47,IF(D47&gt;=O47,O47,D47))</f>
        <v>5.4900000000000001E-4</v>
      </c>
      <c r="R47" s="480" t="s">
        <v>258</v>
      </c>
      <c r="S47" s="482">
        <f>M47</f>
        <v>1.0980000000000001E-4</v>
      </c>
      <c r="T47" s="221"/>
    </row>
    <row r="48" spans="1:20" ht="15.75">
      <c r="A48" s="460"/>
      <c r="B48" s="462"/>
      <c r="C48" s="300">
        <f>Хлорамфеникол!F92</f>
        <v>5.4901992907152987E-4</v>
      </c>
      <c r="D48" s="464"/>
      <c r="E48" s="466"/>
      <c r="F48" s="468"/>
      <c r="G48" s="468"/>
      <c r="H48" s="470"/>
      <c r="I48" s="466"/>
      <c r="J48" s="473"/>
      <c r="K48" s="474"/>
      <c r="L48" s="475"/>
      <c r="M48" s="471"/>
      <c r="N48" s="487"/>
      <c r="O48" s="487"/>
      <c r="P48" s="485"/>
      <c r="Q48" s="479"/>
      <c r="R48" s="481"/>
      <c r="S48" s="483"/>
      <c r="T48" s="221"/>
    </row>
    <row r="49" spans="1:20" ht="15.75">
      <c r="A49" s="459">
        <f>Хлорамфеникол!B93</f>
        <v>2</v>
      </c>
      <c r="B49" s="461"/>
      <c r="C49" s="300">
        <f>Хлорамфеникол!F93</f>
        <v>3.1196137946537179E-5</v>
      </c>
      <c r="D49" s="463">
        <f>Хлорамфеникол!G93</f>
        <v>3.1000000000000001E-5</v>
      </c>
      <c r="E49" s="465">
        <f>VLOOKUP(Лист2!B19,Лист2!B19:I33,7)</f>
        <v>17</v>
      </c>
      <c r="F49" s="467" t="str">
        <f>IF(Q49=N49,"0",IF(Q49=O49,"0",(0.01*E49*D49)))</f>
        <v>0</v>
      </c>
      <c r="G49" s="467" t="str">
        <f>IF(Q49=N49,"0",IF(Q49=O49,"0",(ABS(C49-C50))))</f>
        <v>0</v>
      </c>
      <c r="H49" s="469" t="str">
        <f>IF(Q49=N49," ",IF(Q49=O49," ",IF(G49&lt;F49,"приемлемо","неприемлемо")))</f>
        <v xml:space="preserve"> </v>
      </c>
      <c r="I49" s="465">
        <f>VLOOKUP(Лист2!B19,Лист2!B19:I29,8)</f>
        <v>32</v>
      </c>
      <c r="J49" s="472" t="str">
        <f>IF(Q49=N49,"0",IF(Q49=O49,"0",(0.01*I49*D49)))</f>
        <v>0</v>
      </c>
      <c r="K49" s="474" t="str">
        <f>IF(Q49=N49," ",IF(Q49=O49," ",IF(G49&lt;J49,"приемлемо","неприемлемо")))</f>
        <v xml:space="preserve"> </v>
      </c>
      <c r="L49" s="475">
        <f>VLOOKUP(Лист2!B19,Лист2!B19:I33,6)</f>
        <v>20</v>
      </c>
      <c r="M49" s="471" t="str">
        <f>IF(Q49=N49,"0",IF(Q49=O49,"0",(0.01*L49*D49)))</f>
        <v>0</v>
      </c>
      <c r="N49" s="476">
        <f>VLOOKUP(Лист2!B19,Лист2!B19:I33,4)</f>
        <v>2.0000000000000001E-4</v>
      </c>
      <c r="O49" s="488">
        <f>VLOOKUP(Лист2!B19,Лист2!B19:I33,5)</f>
        <v>1.8800000000000001E-2</v>
      </c>
      <c r="P49" s="484" t="str">
        <f>IF(Q49=N49,"&lt;",IF(Q49=O49,"&gt;"," "))</f>
        <v>&lt;</v>
      </c>
      <c r="Q49" s="478">
        <f>IF(D49&lt;=N49,N49,IF(D49&gt;=O49,O49,D49))</f>
        <v>2.0000000000000001E-4</v>
      </c>
      <c r="R49" s="480" t="s">
        <v>258</v>
      </c>
      <c r="S49" s="482" t="str">
        <f>M49</f>
        <v>0</v>
      </c>
      <c r="T49" s="221"/>
    </row>
    <row r="50" spans="1:20" ht="15.75">
      <c r="A50" s="460"/>
      <c r="B50" s="462"/>
      <c r="C50" s="300">
        <f>Хлорамфеникол!F94</f>
        <v>3.1196137946537179E-5</v>
      </c>
      <c r="D50" s="464"/>
      <c r="E50" s="466"/>
      <c r="F50" s="468"/>
      <c r="G50" s="468"/>
      <c r="H50" s="470"/>
      <c r="I50" s="466"/>
      <c r="J50" s="473"/>
      <c r="K50" s="474"/>
      <c r="L50" s="475"/>
      <c r="M50" s="471"/>
      <c r="N50" s="476"/>
      <c r="O50" s="488"/>
      <c r="P50" s="485"/>
      <c r="Q50" s="479"/>
      <c r="R50" s="481"/>
      <c r="S50" s="483"/>
      <c r="T50" s="221"/>
    </row>
    <row r="51" spans="1:20" ht="15.75">
      <c r="A51" s="459">
        <f>Хлорамфеникол!B95</f>
        <v>3</v>
      </c>
      <c r="B51" s="461"/>
      <c r="C51" s="300">
        <f>Хлорамфеникол!F95</f>
        <v>2.5713748927699607</v>
      </c>
      <c r="D51" s="489">
        <f>Хлорамфеникол!G95</f>
        <v>2.5713750000000002</v>
      </c>
      <c r="E51" s="475">
        <f>VLOOKUP(Лист2!B35,Лист2!B35:I49,7)</f>
        <v>22</v>
      </c>
      <c r="F51" s="490" t="str">
        <f>IF(Q51=N51,"0",IF(Q51=O51,"0",(0.01*E51*D51)))</f>
        <v>0</v>
      </c>
      <c r="G51" s="490" t="str">
        <f>IF(Q51=N51,"0",IF(Q51=O51,"0",(ABS(C51-C52))))</f>
        <v>0</v>
      </c>
      <c r="H51" s="474" t="str">
        <f>IF(Q51=N51," ",IF(Q51=O51," ",IF(G51&lt;F51,"приемлемо","неприемлемо")))</f>
        <v xml:space="preserve"> </v>
      </c>
      <c r="I51" s="475">
        <f>VLOOKUP(Лист2!B35,Лист2!B35:I45,8)</f>
        <v>32</v>
      </c>
      <c r="J51" s="491" t="str">
        <f>IF(Q51=N51,"0",IF(Q51=O51,"0",(0.01*I51*D51)))</f>
        <v>0</v>
      </c>
      <c r="K51" s="474" t="str">
        <f>IF(Q51=N51," ",IF(Q51=O51," ",IF(G51&lt;J51,"приемлемо","неприемлемо")))</f>
        <v xml:space="preserve"> </v>
      </c>
      <c r="L51" s="475">
        <f>VLOOKUP(Лист2!B35,Лист2!B35:I49,6)</f>
        <v>26</v>
      </c>
      <c r="M51" s="471" t="str">
        <f>IF(Q51=N51,"0",IF(Q51=O51,"0",(0.01*L51*D51)))</f>
        <v>0</v>
      </c>
      <c r="N51" s="476">
        <f>VLOOKUP(Лист2!B35,Лист2!B35:I49,4)</f>
        <v>1.5E-5</v>
      </c>
      <c r="O51" s="477">
        <f>VLOOKUP(Лист2!B35,Лист2!B35:I49,5)</f>
        <v>7.5000000000000002E-4</v>
      </c>
      <c r="P51" s="484" t="str">
        <f>IF(Q51=N51,"&lt;",IF(Q51=O51,"&gt;"," "))</f>
        <v>&gt;</v>
      </c>
      <c r="Q51" s="478">
        <f>IF(D51&lt;=N51,N51,IF(D51&gt;=O51,O51,D51))</f>
        <v>7.5000000000000002E-4</v>
      </c>
      <c r="R51" s="480" t="s">
        <v>258</v>
      </c>
      <c r="S51" s="482" t="str">
        <f>M51</f>
        <v>0</v>
      </c>
      <c r="T51" s="221"/>
    </row>
    <row r="52" spans="1:20" ht="15.75">
      <c r="A52" s="460"/>
      <c r="B52" s="462"/>
      <c r="C52" s="300">
        <f>Хлорамфеникол!F96</f>
        <v>2.5713748927699607</v>
      </c>
      <c r="D52" s="489"/>
      <c r="E52" s="475"/>
      <c r="F52" s="490"/>
      <c r="G52" s="490"/>
      <c r="H52" s="474"/>
      <c r="I52" s="475"/>
      <c r="J52" s="491"/>
      <c r="K52" s="474"/>
      <c r="L52" s="475"/>
      <c r="M52" s="471"/>
      <c r="N52" s="476"/>
      <c r="O52" s="477"/>
      <c r="P52" s="485"/>
      <c r="Q52" s="479"/>
      <c r="R52" s="481"/>
      <c r="S52" s="483"/>
      <c r="T52" s="221"/>
    </row>
    <row r="53" spans="1:20" ht="15.75">
      <c r="A53" s="459">
        <f>Хлорамфеникол!B97</f>
        <v>4</v>
      </c>
      <c r="B53" s="461"/>
      <c r="C53" s="300">
        <f>Хлорамфеникол!F97</f>
        <v>2.5713748927699607</v>
      </c>
      <c r="D53" s="489">
        <f>Хлорамфеникол!G97</f>
        <v>2.5713750000000002</v>
      </c>
      <c r="E53" s="475">
        <f>VLOOKUP(Лист2!B52,Лист2!B52:I66,7)</f>
        <v>22</v>
      </c>
      <c r="F53" s="490" t="str">
        <f>IF(Q53=N53,"0",IF(Q53=O53,"0",(0.01*E53*D53)))</f>
        <v>0</v>
      </c>
      <c r="G53" s="490" t="str">
        <f>IF(Q53=N53,"0",IF(Q53=O53,"0",(ABS(C53-C54))))</f>
        <v>0</v>
      </c>
      <c r="H53" s="474" t="str">
        <f>IF(Q53=N53," ",IF(Q53=O53," ",IF(G53&lt;F53,"приемлемо","неприемлемо")))</f>
        <v xml:space="preserve"> </v>
      </c>
      <c r="I53" s="475">
        <f>VLOOKUP(Лист2!B52,Лист2!B52:I62,8)</f>
        <v>32</v>
      </c>
      <c r="J53" s="491" t="str">
        <f>IF(Q53=N53,"0",IF(Q53=O53,"0",(0.01*I53*D53)))</f>
        <v>0</v>
      </c>
      <c r="K53" s="474" t="str">
        <f>IF(Q53=N53," ",IF(Q53=O53," ",IF(G53&lt;J53,"приемлемо","неприемлемо")))</f>
        <v xml:space="preserve"> </v>
      </c>
      <c r="L53" s="475">
        <f>VLOOKUP(Лист2!B52,Лист2!B52:I66,6)</f>
        <v>26</v>
      </c>
      <c r="M53" s="471" t="str">
        <f>IF(Q53=N53,"0",IF(Q53=O53,"0",(0.01*L53*D53)))</f>
        <v>0</v>
      </c>
      <c r="N53" s="476">
        <f>VLOOKUP(Лист2!B52,Лист2!B52:I66,4)</f>
        <v>1.5E-5</v>
      </c>
      <c r="O53" s="477">
        <f>VLOOKUP(Лист2!B52,Лист2!B52:I66,5)</f>
        <v>7.5000000000000002E-4</v>
      </c>
      <c r="P53" s="484" t="str">
        <f>IF(Q53=N53,"&lt;",IF(Q53=O53,"&gt;"," "))</f>
        <v>&gt;</v>
      </c>
      <c r="Q53" s="478">
        <f>IF(D53&lt;=N53,N53,IF(D53&gt;=O53,O53,D53))</f>
        <v>7.5000000000000002E-4</v>
      </c>
      <c r="R53" s="480" t="s">
        <v>258</v>
      </c>
      <c r="S53" s="482" t="str">
        <f>M53</f>
        <v>0</v>
      </c>
      <c r="T53" s="221"/>
    </row>
    <row r="54" spans="1:20" ht="15.75">
      <c r="A54" s="460"/>
      <c r="B54" s="462"/>
      <c r="C54" s="300">
        <f>Хлорамфеникол!F98</f>
        <v>2.5713748927699607</v>
      </c>
      <c r="D54" s="489"/>
      <c r="E54" s="475"/>
      <c r="F54" s="490"/>
      <c r="G54" s="490"/>
      <c r="H54" s="474"/>
      <c r="I54" s="475"/>
      <c r="J54" s="491"/>
      <c r="K54" s="474"/>
      <c r="L54" s="475"/>
      <c r="M54" s="471"/>
      <c r="N54" s="476"/>
      <c r="O54" s="477"/>
      <c r="P54" s="485"/>
      <c r="Q54" s="479"/>
      <c r="R54" s="481"/>
      <c r="S54" s="483"/>
      <c r="T54" s="221"/>
    </row>
    <row r="55" spans="1:20" ht="15.75">
      <c r="A55" s="459">
        <f>Хлорамфеникол!B99</f>
        <v>5</v>
      </c>
      <c r="B55" s="461"/>
      <c r="C55" s="300">
        <f>Хлорамфеникол!F99</f>
        <v>2.5713748927699607</v>
      </c>
      <c r="D55" s="489">
        <f>Хлорамфеникол!G99</f>
        <v>2.5713750000000002</v>
      </c>
      <c r="E55" s="475">
        <f>VLOOKUP(Лист2!B69,Лист2!B69:I83,7)</f>
        <v>22</v>
      </c>
      <c r="F55" s="490" t="str">
        <f>IF(Q55=N55,"0",IF(Q55=O55,"0",(0.01*E55*D55)))</f>
        <v>0</v>
      </c>
      <c r="G55" s="490" t="str">
        <f>IF(Q55=N55,"0",IF(Q55=O55,"0",(ABS(C55-C56))))</f>
        <v>0</v>
      </c>
      <c r="H55" s="474" t="str">
        <f>IF(Q55=N55," ",IF(Q55=O55," ",IF(G55&lt;F55,"приемлемо","неприемлемо")))</f>
        <v xml:space="preserve"> </v>
      </c>
      <c r="I55" s="475">
        <f>VLOOKUP(Лист2!B69,Лист2!B69:I79,8)</f>
        <v>32</v>
      </c>
      <c r="J55" s="491" t="str">
        <f>IF(Q55=N55,"0",IF(Q55=O55,"0",(0.01*I55*D55)))</f>
        <v>0</v>
      </c>
      <c r="K55" s="474" t="str">
        <f>IF(Q55=N55," ",IF(Q55=O55," ",IF(G55&lt;J55,"приемлемо","неприемлемо")))</f>
        <v xml:space="preserve"> </v>
      </c>
      <c r="L55" s="475">
        <f>VLOOKUP(Лист2!B69,Лист2!B69:I83,6)</f>
        <v>26</v>
      </c>
      <c r="M55" s="471" t="str">
        <f>IF(Q55=N55,"0",IF(Q55=O55,"0",(0.01*L55*D55)))</f>
        <v>0</v>
      </c>
      <c r="N55" s="476">
        <f>VLOOKUP(Лист2!B69,Лист2!B69:I83,4)</f>
        <v>1.5E-5</v>
      </c>
      <c r="O55" s="477">
        <f>VLOOKUP(Лист2!B69,Лист2!B69:I83,5)</f>
        <v>7.5000000000000002E-4</v>
      </c>
      <c r="P55" s="484" t="str">
        <f>IF(Q55=N55,"&lt;",IF(Q55=O55,"&gt;"," "))</f>
        <v>&gt;</v>
      </c>
      <c r="Q55" s="478">
        <f>IF(D55&lt;=N55,N55,IF(D55&gt;=O55,O55,D55))</f>
        <v>7.5000000000000002E-4</v>
      </c>
      <c r="R55" s="480" t="s">
        <v>258</v>
      </c>
      <c r="S55" s="482" t="str">
        <f>M55</f>
        <v>0</v>
      </c>
      <c r="T55" s="221"/>
    </row>
    <row r="56" spans="1:20" ht="15.75">
      <c r="A56" s="460"/>
      <c r="B56" s="462"/>
      <c r="C56" s="300">
        <f>Хлорамфеникол!F100</f>
        <v>2.5713748927699607</v>
      </c>
      <c r="D56" s="489"/>
      <c r="E56" s="475"/>
      <c r="F56" s="490"/>
      <c r="G56" s="490"/>
      <c r="H56" s="474"/>
      <c r="I56" s="475"/>
      <c r="J56" s="491"/>
      <c r="K56" s="474"/>
      <c r="L56" s="475"/>
      <c r="M56" s="471"/>
      <c r="N56" s="476"/>
      <c r="O56" s="477"/>
      <c r="P56" s="485"/>
      <c r="Q56" s="479"/>
      <c r="R56" s="481"/>
      <c r="S56" s="483"/>
      <c r="T56" s="221"/>
    </row>
    <row r="57" spans="1:20" ht="15.75">
      <c r="A57" s="459">
        <f>Хлорамфеникол!B101</f>
        <v>6</v>
      </c>
      <c r="B57" s="461"/>
      <c r="C57" s="300">
        <f>Хлорамфеникол!F101</f>
        <v>2.5713748927699607</v>
      </c>
      <c r="D57" s="489">
        <f>Хлорамфеникол!G101</f>
        <v>2.5713750000000002</v>
      </c>
      <c r="E57" s="475">
        <f>VLOOKUP(Лист2!B86,Лист2!B86:I100,7)</f>
        <v>22</v>
      </c>
      <c r="F57" s="490" t="str">
        <f>IF(Q57=N57,"0",IF(Q57=O57,"0",(0.01*E57*D57)))</f>
        <v>0</v>
      </c>
      <c r="G57" s="490" t="str">
        <f>IF(Q57=N57,"0",IF(Q57=O57,"0",(ABS(C57-C58))))</f>
        <v>0</v>
      </c>
      <c r="H57" s="474" t="str">
        <f>IF(Q57=N57," ",IF(Q57=O57," ",IF(G57&lt;F57,"приемлемо","неприемлемо")))</f>
        <v xml:space="preserve"> </v>
      </c>
      <c r="I57" s="475">
        <f>VLOOKUP(Лист2!B86,Лист2!B86:I96,8)</f>
        <v>32</v>
      </c>
      <c r="J57" s="491" t="str">
        <f>IF(Q57=N57,"0",IF(Q57=O57,"0",(0.01*I57*D57)))</f>
        <v>0</v>
      </c>
      <c r="K57" s="474" t="str">
        <f>IF(Q57=N57," ",IF(Q57=O57," ",IF(G57&lt;J57,"приемлемо","неприемлемо")))</f>
        <v xml:space="preserve"> </v>
      </c>
      <c r="L57" s="475">
        <f>VLOOKUP(Лист2!B86,Лист2!B86:I100,6)</f>
        <v>26</v>
      </c>
      <c r="M57" s="471" t="str">
        <f>IF(Q57=N57,"0",IF(Q57=O57,"0",(0.01*L57*D57)))</f>
        <v>0</v>
      </c>
      <c r="N57" s="476">
        <f>VLOOKUP(Лист2!B86,Лист2!B86:I100,4)</f>
        <v>1.5E-5</v>
      </c>
      <c r="O57" s="477">
        <f>VLOOKUP(Лист2!B86,Лист2!B86:I100,5)</f>
        <v>7.5000000000000002E-4</v>
      </c>
      <c r="P57" s="484" t="str">
        <f>IF(Q57=N57,"&lt;",IF(Q57=O57,"&gt;"," "))</f>
        <v>&gt;</v>
      </c>
      <c r="Q57" s="478">
        <f>IF(D57&lt;=N57,N57,IF(D57&gt;=O57,O57,D57))</f>
        <v>7.5000000000000002E-4</v>
      </c>
      <c r="R57" s="480" t="s">
        <v>258</v>
      </c>
      <c r="S57" s="482" t="str">
        <f>M57</f>
        <v>0</v>
      </c>
      <c r="T57" s="221"/>
    </row>
    <row r="58" spans="1:20" ht="15.75">
      <c r="A58" s="460"/>
      <c r="B58" s="462"/>
      <c r="C58" s="300">
        <f>Хлорамфеникол!F102</f>
        <v>2.5713748927699607</v>
      </c>
      <c r="D58" s="489"/>
      <c r="E58" s="475"/>
      <c r="F58" s="490"/>
      <c r="G58" s="490"/>
      <c r="H58" s="474"/>
      <c r="I58" s="475"/>
      <c r="J58" s="491"/>
      <c r="K58" s="474"/>
      <c r="L58" s="475"/>
      <c r="M58" s="471"/>
      <c r="N58" s="476"/>
      <c r="O58" s="477"/>
      <c r="P58" s="485"/>
      <c r="Q58" s="479"/>
      <c r="R58" s="481"/>
      <c r="S58" s="483"/>
      <c r="T58" s="221"/>
    </row>
    <row r="59" spans="1:20" ht="15.75">
      <c r="A59" s="459">
        <f>Хлорамфеникол!B103</f>
        <v>7</v>
      </c>
      <c r="B59" s="461"/>
      <c r="C59" s="300">
        <f>Хлорамфеникол!F103</f>
        <v>2.5713748927699607</v>
      </c>
      <c r="D59" s="489">
        <f>Хлорамфеникол!G103</f>
        <v>2.5713750000000002</v>
      </c>
      <c r="E59" s="475" t="str">
        <f>VLOOKUP(Лист2!B103,Лист2!B103:I173,7)</f>
        <v>r, %</v>
      </c>
      <c r="F59" s="490" t="str">
        <f>IF(Q59=N59,"0",IF(Q59=O59,"0",(0.01*E59*D59)))</f>
        <v>0</v>
      </c>
      <c r="G59" s="490" t="str">
        <f>IF(Q59=N59,"0",IF(Q59=O59,"0",(ABS(C59-C60))))</f>
        <v>0</v>
      </c>
      <c r="H59" s="474" t="str">
        <f>IF(Q59=N59," ",IF(Q59=O59," ",IF(G59&lt;F59,"приемлемо","неприемлемо")))</f>
        <v xml:space="preserve"> </v>
      </c>
      <c r="I59" s="475">
        <f>VLOOKUP(Лист2!B103,Лист2!B103:I113,8)</f>
        <v>32</v>
      </c>
      <c r="J59" s="491" t="str">
        <f>IF(Q59=N59,"0",IF(Q59=O59,"0",(0.01*I59*D59)))</f>
        <v>0</v>
      </c>
      <c r="K59" s="474" t="str">
        <f>IF(Q59=N59," ",IF(Q59=O59," ",IF(G59&lt;J59,"приемлемо","неприемлемо")))</f>
        <v xml:space="preserve"> </v>
      </c>
      <c r="L59" s="475">
        <f>VLOOKUP(Лист2!B103,Лист2!B103:I117,6)</f>
        <v>26</v>
      </c>
      <c r="M59" s="471" t="str">
        <f>IF(Q59=N59,"0",IF(Q59=O59,"0",(0.01*L59*D59)))</f>
        <v>0</v>
      </c>
      <c r="N59" s="476">
        <f>VLOOKUP(Лист2!B103,Лист2!B103:I117,4)</f>
        <v>1.5E-5</v>
      </c>
      <c r="O59" s="477">
        <f>VLOOKUP(Лист2!B103,Лист2!B103:I117,5)</f>
        <v>7.5000000000000002E-4</v>
      </c>
      <c r="P59" s="484" t="str">
        <f>IF(Q59=N59,"&lt;",IF(Q59=O59,"&gt;"," "))</f>
        <v>&gt;</v>
      </c>
      <c r="Q59" s="478">
        <f>IF(D59&lt;=N59,N59,IF(D59&gt;=O59,O59,D59))</f>
        <v>7.5000000000000002E-4</v>
      </c>
      <c r="R59" s="480" t="s">
        <v>258</v>
      </c>
      <c r="S59" s="482" t="str">
        <f>M59</f>
        <v>0</v>
      </c>
      <c r="T59" s="221"/>
    </row>
    <row r="60" spans="1:20" ht="15.75">
      <c r="A60" s="460"/>
      <c r="B60" s="462"/>
      <c r="C60" s="300">
        <f>Хлорамфеникол!F104</f>
        <v>2.5713748927699607</v>
      </c>
      <c r="D60" s="489"/>
      <c r="E60" s="475"/>
      <c r="F60" s="490"/>
      <c r="G60" s="490"/>
      <c r="H60" s="474"/>
      <c r="I60" s="475"/>
      <c r="J60" s="491"/>
      <c r="K60" s="474"/>
      <c r="L60" s="475"/>
      <c r="M60" s="471"/>
      <c r="N60" s="476"/>
      <c r="O60" s="477"/>
      <c r="P60" s="485"/>
      <c r="Q60" s="479"/>
      <c r="R60" s="481"/>
      <c r="S60" s="483"/>
      <c r="T60" s="221"/>
    </row>
    <row r="61" spans="1:20" ht="15.75">
      <c r="A61" s="459">
        <f>Хлорамфеникол!B105</f>
        <v>8</v>
      </c>
      <c r="B61" s="461"/>
      <c r="C61" s="300">
        <f>Хлорамфеникол!F105</f>
        <v>2.5713748927699607</v>
      </c>
      <c r="D61" s="489">
        <f>Хлорамфеникол!G105</f>
        <v>2.5713750000000002</v>
      </c>
      <c r="E61" s="475">
        <f>VLOOKUP(Лист2!B120,Лист2!B120:I134,7)</f>
        <v>22</v>
      </c>
      <c r="F61" s="490" t="str">
        <f>IF(Q61=N61,"0",IF(Q61=O61,"0",(0.01*E61*D61)))</f>
        <v>0</v>
      </c>
      <c r="G61" s="490" t="str">
        <f>IF(Q61=N61,"0",IF(Q61=O61,"0",(ABS(C61-C62))))</f>
        <v>0</v>
      </c>
      <c r="H61" s="474" t="str">
        <f>IF(Q61=N61," ",IF(Q61=O61," ",IF(G61&lt;F61,"приемлемо","неприемлемо")))</f>
        <v xml:space="preserve"> </v>
      </c>
      <c r="I61" s="475">
        <f>VLOOKUP(Лист2!B120,Лист2!B120:I130,8)</f>
        <v>32</v>
      </c>
      <c r="J61" s="491" t="str">
        <f>IF(Q61=N61,"0",IF(Q61=O61,"0",(0.01*I61*D61)))</f>
        <v>0</v>
      </c>
      <c r="K61" s="474" t="str">
        <f>IF(Q61=N61," ",IF(Q61=O61," ",IF(G61&lt;J61,"приемлемо","неприемлемо")))</f>
        <v xml:space="preserve"> </v>
      </c>
      <c r="L61" s="475">
        <f>VLOOKUP(Лист2!B120,Лист2!B120:I134,6)</f>
        <v>26</v>
      </c>
      <c r="M61" s="471" t="str">
        <f>IF(Q61=N61,"0",IF(Q61=O61,"0",(0.01*L61*D61)))</f>
        <v>0</v>
      </c>
      <c r="N61" s="476">
        <f>VLOOKUP(Лист2!B120,Лист2!B120:I134,4)</f>
        <v>1.5E-5</v>
      </c>
      <c r="O61" s="477">
        <f>VLOOKUP(Лист2!B120,Лист2!B120:I134,5)</f>
        <v>7.5000000000000002E-4</v>
      </c>
      <c r="P61" s="484" t="str">
        <f>IF(Q61=N61,"&lt;",IF(Q61=O61,"&gt;"," "))</f>
        <v>&gt;</v>
      </c>
      <c r="Q61" s="478">
        <f>IF(D61&lt;=N61,N61,IF(D61&gt;=O61,O61,D61))</f>
        <v>7.5000000000000002E-4</v>
      </c>
      <c r="R61" s="480" t="s">
        <v>258</v>
      </c>
      <c r="S61" s="482" t="str">
        <f>M61</f>
        <v>0</v>
      </c>
      <c r="T61" s="221"/>
    </row>
    <row r="62" spans="1:20" ht="15.75">
      <c r="A62" s="460"/>
      <c r="B62" s="462"/>
      <c r="C62" s="300">
        <f>Хлорамфеникол!F106</f>
        <v>2.5713748927699607</v>
      </c>
      <c r="D62" s="489"/>
      <c r="E62" s="475"/>
      <c r="F62" s="490"/>
      <c r="G62" s="490"/>
      <c r="H62" s="474"/>
      <c r="I62" s="475"/>
      <c r="J62" s="491"/>
      <c r="K62" s="474"/>
      <c r="L62" s="475"/>
      <c r="M62" s="471"/>
      <c r="N62" s="476"/>
      <c r="O62" s="477"/>
      <c r="P62" s="485"/>
      <c r="Q62" s="479"/>
      <c r="R62" s="481"/>
      <c r="S62" s="483"/>
      <c r="T62" s="221"/>
    </row>
    <row r="63" spans="1:20" ht="15.75">
      <c r="A63" s="459">
        <f>Хлорамфеникол!B107</f>
        <v>9</v>
      </c>
      <c r="B63" s="461"/>
      <c r="C63" s="300">
        <f>Хлорамфеникол!F107</f>
        <v>2.5713748927699607</v>
      </c>
      <c r="D63" s="489">
        <f>Хлорамфеникол!G107</f>
        <v>2.5713750000000002</v>
      </c>
      <c r="E63" s="475">
        <f>VLOOKUP(Лист2!B137,Лист2!B137:I151,7)</f>
        <v>22</v>
      </c>
      <c r="F63" s="490" t="str">
        <f>IF(Q63=N63,"0",IF(Q63=O63,"0",(0.01*E63*D63)))</f>
        <v>0</v>
      </c>
      <c r="G63" s="490" t="str">
        <f>IF(Q63=N63,"0",IF(Q63=O63,"0",(ABS(C63-C64))))</f>
        <v>0</v>
      </c>
      <c r="H63" s="474" t="str">
        <f>IF(Q63=N63," ",IF(Q63=O63," ",IF(G63&lt;F63,"приемлемо","неприемлемо")))</f>
        <v xml:space="preserve"> </v>
      </c>
      <c r="I63" s="475">
        <f>VLOOKUP(Лист2!B137,Лист2!B137:I147,8)</f>
        <v>32</v>
      </c>
      <c r="J63" s="491" t="str">
        <f>IF(Q63=N63,"0",IF(Q63=O63,"0",(0.01*I63*D63)))</f>
        <v>0</v>
      </c>
      <c r="K63" s="474" t="str">
        <f>IF(Q63=N63," ",IF(Q63=O63," ",IF(G63&lt;J63,"приемлемо","неприемлемо")))</f>
        <v xml:space="preserve"> </v>
      </c>
      <c r="L63" s="475">
        <f>VLOOKUP(Лист2!B137,Лист2!B137:I151,6)</f>
        <v>26</v>
      </c>
      <c r="M63" s="471" t="str">
        <f>IF(Q63=N63,"0",IF(Q63=O63,"0",(0.01*L63*D63)))</f>
        <v>0</v>
      </c>
      <c r="N63" s="476">
        <f>VLOOKUP(Лист2!B137,Лист2!B137:I151,4)</f>
        <v>1.5E-5</v>
      </c>
      <c r="O63" s="477">
        <f>VLOOKUP(Лист2!B137,Лист2!B137:I151,5)</f>
        <v>7.5000000000000002E-4</v>
      </c>
      <c r="P63" s="484" t="str">
        <f>IF(Q63=N63,"&lt;",IF(Q63=O63,"&gt;"," "))</f>
        <v>&gt;</v>
      </c>
      <c r="Q63" s="478">
        <f>IF(D63&lt;=N63,N63,IF(D63&gt;=O63,O63,D63))</f>
        <v>7.5000000000000002E-4</v>
      </c>
      <c r="R63" s="480" t="s">
        <v>258</v>
      </c>
      <c r="S63" s="482" t="str">
        <f>M63</f>
        <v>0</v>
      </c>
      <c r="T63" s="221"/>
    </row>
    <row r="64" spans="1:20" ht="15.75">
      <c r="A64" s="460"/>
      <c r="B64" s="462"/>
      <c r="C64" s="300">
        <f>Хлорамфеникол!F108</f>
        <v>2.5713748927699607</v>
      </c>
      <c r="D64" s="489"/>
      <c r="E64" s="475"/>
      <c r="F64" s="490"/>
      <c r="G64" s="490"/>
      <c r="H64" s="474"/>
      <c r="I64" s="475"/>
      <c r="J64" s="491"/>
      <c r="K64" s="474"/>
      <c r="L64" s="475"/>
      <c r="M64" s="471"/>
      <c r="N64" s="476"/>
      <c r="O64" s="477"/>
      <c r="P64" s="485"/>
      <c r="Q64" s="479"/>
      <c r="R64" s="481"/>
      <c r="S64" s="483"/>
      <c r="T64" s="221"/>
    </row>
    <row r="65" spans="1:20" ht="15.75">
      <c r="A65" s="459">
        <f>Хлорамфеникол!B109</f>
        <v>10</v>
      </c>
      <c r="B65" s="461"/>
      <c r="C65" s="300">
        <f>Хлорамфеникол!F109</f>
        <v>2.5713748927699607</v>
      </c>
      <c r="D65" s="489">
        <f>Хлорамфеникол!G109</f>
        <v>2.5713750000000002</v>
      </c>
      <c r="E65" s="475">
        <f>VLOOKUP(Лист2!B154,Лист2!B154:I168,7)</f>
        <v>22</v>
      </c>
      <c r="F65" s="490" t="str">
        <f>IF(Q65=N65,"0",IF(Q65=O65,"0",(0.01*E65*D65)))</f>
        <v>0</v>
      </c>
      <c r="G65" s="490" t="str">
        <f>IF(Q65=N65,"0",IF(Q65=O65,"0",(ABS(C65-C66))))</f>
        <v>0</v>
      </c>
      <c r="H65" s="474" t="str">
        <f>IF(Q65=N65," ",IF(Q65=O65," ",IF(G65&lt;F65,"приемлемо","неприемлемо")))</f>
        <v xml:space="preserve"> </v>
      </c>
      <c r="I65" s="475">
        <f>VLOOKUP(Лист2!B154,Лист2!B154:I164,8)</f>
        <v>32</v>
      </c>
      <c r="J65" s="491" t="str">
        <f>IF(Q65=N65,"0",IF(Q65=O65,"0",(0.01*I65*D65)))</f>
        <v>0</v>
      </c>
      <c r="K65" s="474" t="str">
        <f>IF(Q65=N65," ",IF(Q65=O65," ",IF(G65&lt;J65,"приемлемо","неприемлемо")))</f>
        <v xml:space="preserve"> </v>
      </c>
      <c r="L65" s="475">
        <f>VLOOKUP(Лист2!B154,Лист2!B154:I168,6)</f>
        <v>26</v>
      </c>
      <c r="M65" s="471" t="str">
        <f>IF(Q65=N65,"0",IF(Q65=O65,"0",(0.01*L65*D65)))</f>
        <v>0</v>
      </c>
      <c r="N65" s="476">
        <f>VLOOKUP(Лист2!B154,Лист2!B154:I168,4)</f>
        <v>1.5E-5</v>
      </c>
      <c r="O65" s="477">
        <f>VLOOKUP(Лист2!B154,Лист2!B154:I168,5)</f>
        <v>7.5000000000000002E-4</v>
      </c>
      <c r="P65" s="484" t="str">
        <f>IF(Q65=N65,"&lt;",IF(Q65=O65,"&gt;"," "))</f>
        <v>&gt;</v>
      </c>
      <c r="Q65" s="478">
        <f>IF(D65&lt;=N65,N65,IF(D65&gt;=O65,O65,D65))</f>
        <v>7.5000000000000002E-4</v>
      </c>
      <c r="R65" s="480" t="s">
        <v>258</v>
      </c>
      <c r="S65" s="482" t="str">
        <f>M65</f>
        <v>0</v>
      </c>
      <c r="T65" s="221"/>
    </row>
    <row r="66" spans="1:20" ht="15.75">
      <c r="A66" s="460"/>
      <c r="B66" s="462"/>
      <c r="C66" s="300">
        <f>Хлорамфеникол!F110</f>
        <v>2.5713748927699607</v>
      </c>
      <c r="D66" s="489"/>
      <c r="E66" s="475"/>
      <c r="F66" s="490"/>
      <c r="G66" s="490"/>
      <c r="H66" s="474"/>
      <c r="I66" s="475"/>
      <c r="J66" s="491"/>
      <c r="K66" s="474"/>
      <c r="L66" s="475"/>
      <c r="M66" s="471"/>
      <c r="N66" s="476"/>
      <c r="O66" s="477"/>
      <c r="P66" s="485"/>
      <c r="Q66" s="479"/>
      <c r="R66" s="481"/>
      <c r="S66" s="483"/>
      <c r="T66" s="221"/>
    </row>
    <row r="67" spans="1:20" ht="15.75">
      <c r="A67" s="459">
        <f>Хлорамфеникол!B111</f>
        <v>11</v>
      </c>
      <c r="B67" s="461"/>
      <c r="C67" s="300">
        <f>Хлорамфеникол!F111</f>
        <v>2.5713748927699607</v>
      </c>
      <c r="D67" s="489">
        <f>Хлорамфеникол!G111</f>
        <v>2.5713750000000002</v>
      </c>
      <c r="E67" s="475">
        <f>VLOOKUP(Лист2!B171,Лист2!B171:I185,7)</f>
        <v>22</v>
      </c>
      <c r="F67" s="490" t="str">
        <f>IF(Q67=N67,"0",IF(Q67=O67,"0",(0.01*E67*D67)))</f>
        <v>0</v>
      </c>
      <c r="G67" s="490" t="str">
        <f>IF(Q67=N67,"0",IF(Q67=O67,"0",(ABS(C67-C68))))</f>
        <v>0</v>
      </c>
      <c r="H67" s="474" t="str">
        <f>IF(Q67=N67," ",IF(Q67=O67," ",IF(G67&lt;F67,"приемлемо","неприемлемо")))</f>
        <v xml:space="preserve"> </v>
      </c>
      <c r="I67" s="475">
        <f>VLOOKUP(Лист2!B171,Лист2!B171:I181,8)</f>
        <v>32</v>
      </c>
      <c r="J67" s="491" t="str">
        <f>IF(Q67=N67,"0",IF(Q67=O67,"0",(0.01*I67*D67)))</f>
        <v>0</v>
      </c>
      <c r="K67" s="474" t="str">
        <f>IF(Q67=N67," ",IF(Q67=O67," ",IF(G67&lt;J67,"приемлемо","неприемлемо")))</f>
        <v xml:space="preserve"> </v>
      </c>
      <c r="L67" s="475">
        <f>VLOOKUP(Лист2!B171,Лист2!B171:I185,6)</f>
        <v>26</v>
      </c>
      <c r="M67" s="471" t="str">
        <f>IF(Q67=N67,"0",IF(Q67=O67,"0",(0.01*L67*D67)))</f>
        <v>0</v>
      </c>
      <c r="N67" s="476">
        <f>VLOOKUP(Лист2!B171,Лист2!B171:I185,4)</f>
        <v>1.5E-5</v>
      </c>
      <c r="O67" s="477">
        <f>VLOOKUP(Лист2!B171,Лист2!B171:I185,5)</f>
        <v>7.5000000000000002E-4</v>
      </c>
      <c r="P67" s="484" t="str">
        <f>IF(Q67=N67,"&lt;",IF(Q67=O67,"&gt;"," "))</f>
        <v>&gt;</v>
      </c>
      <c r="Q67" s="478">
        <f>IF(D67&lt;=N67,N67,IF(D67&gt;=O67,O67,D67))</f>
        <v>7.5000000000000002E-4</v>
      </c>
      <c r="R67" s="480" t="s">
        <v>258</v>
      </c>
      <c r="S67" s="482" t="str">
        <f>M67</f>
        <v>0</v>
      </c>
      <c r="T67" s="221"/>
    </row>
    <row r="68" spans="1:20" ht="15.75">
      <c r="A68" s="460"/>
      <c r="B68" s="462"/>
      <c r="C68" s="300">
        <f>Хлорамфеникол!F112</f>
        <v>2.5713748927699607</v>
      </c>
      <c r="D68" s="489"/>
      <c r="E68" s="475"/>
      <c r="F68" s="490"/>
      <c r="G68" s="490"/>
      <c r="H68" s="474"/>
      <c r="I68" s="475"/>
      <c r="J68" s="491"/>
      <c r="K68" s="474"/>
      <c r="L68" s="475"/>
      <c r="M68" s="471"/>
      <c r="N68" s="476"/>
      <c r="O68" s="477"/>
      <c r="P68" s="485"/>
      <c r="Q68" s="479"/>
      <c r="R68" s="481"/>
      <c r="S68" s="483"/>
      <c r="T68" s="221"/>
    </row>
    <row r="69" spans="1:20" ht="15.75">
      <c r="A69" s="459">
        <f>Хлорамфеникол!B113</f>
        <v>12</v>
      </c>
      <c r="B69" s="461"/>
      <c r="C69" s="300">
        <f>Хлорамфеникол!F113</f>
        <v>2.5713748927699607</v>
      </c>
      <c r="D69" s="489">
        <f>Хлорамфеникол!G113</f>
        <v>2.5713750000000002</v>
      </c>
      <c r="E69" s="475">
        <f>VLOOKUP(Лист2!B188,Лист2!B188:I202,7)</f>
        <v>22</v>
      </c>
      <c r="F69" s="490" t="str">
        <f>IF(Q69=N69,"0",IF(Q69=O69,"0",(0.01*E69*D69)))</f>
        <v>0</v>
      </c>
      <c r="G69" s="490" t="str">
        <f>IF(Q69=N69,"0",IF(Q69=O69,"0",(ABS(C69-C70))))</f>
        <v>0</v>
      </c>
      <c r="H69" s="474" t="str">
        <f>IF(Q69=N69," ",IF(Q69=O69," ",IF(G69&lt;F69,"приемлемо","неприемлемо")))</f>
        <v xml:space="preserve"> </v>
      </c>
      <c r="I69" s="475">
        <f>VLOOKUP(Лист2!B188,Лист2!B188:I198,8)</f>
        <v>32</v>
      </c>
      <c r="J69" s="491" t="str">
        <f>IF(Q69=N69,"0",IF(Q69=O69,"0",(0.01*I69*D69)))</f>
        <v>0</v>
      </c>
      <c r="K69" s="474" t="str">
        <f>IF(Q69=N69," ",IF(Q69=O69," ",IF(G69&lt;J69,"приемлемо","неприемлемо")))</f>
        <v xml:space="preserve"> </v>
      </c>
      <c r="L69" s="475">
        <f>VLOOKUP(Лист2!B188,Лист2!B188:I202,6)</f>
        <v>26</v>
      </c>
      <c r="M69" s="471" t="str">
        <f>IF(Q69=N69,"0",IF(Q69=O69,"0",(0.01*L69*D69)))</f>
        <v>0</v>
      </c>
      <c r="N69" s="476">
        <f>VLOOKUP(Лист2!B188,Лист2!B188:I202,4)</f>
        <v>1.5E-5</v>
      </c>
      <c r="O69" s="477">
        <f>VLOOKUP(Лист2!B188,Лист2!B188:I202,5)</f>
        <v>7.5000000000000002E-4</v>
      </c>
      <c r="P69" s="484" t="str">
        <f>IF(Q69=N69,"&lt;",IF(Q69=O69,"&gt;"," "))</f>
        <v>&gt;</v>
      </c>
      <c r="Q69" s="478">
        <f>IF(D69&lt;=N69,N69,IF(D69&gt;=O69,O69,D69))</f>
        <v>7.5000000000000002E-4</v>
      </c>
      <c r="R69" s="480" t="s">
        <v>258</v>
      </c>
      <c r="S69" s="482" t="str">
        <f>M69</f>
        <v>0</v>
      </c>
      <c r="T69" s="221"/>
    </row>
    <row r="70" spans="1:20" ht="15.75">
      <c r="A70" s="460"/>
      <c r="B70" s="462"/>
      <c r="C70" s="300">
        <f>Хлорамфеникол!F114</f>
        <v>2.5713748927699607</v>
      </c>
      <c r="D70" s="489"/>
      <c r="E70" s="475"/>
      <c r="F70" s="490"/>
      <c r="G70" s="490"/>
      <c r="H70" s="474"/>
      <c r="I70" s="475"/>
      <c r="J70" s="491"/>
      <c r="K70" s="474"/>
      <c r="L70" s="475"/>
      <c r="M70" s="471"/>
      <c r="N70" s="476"/>
      <c r="O70" s="477"/>
      <c r="P70" s="485"/>
      <c r="Q70" s="479"/>
      <c r="R70" s="481"/>
      <c r="S70" s="483"/>
      <c r="T70" s="221"/>
    </row>
    <row r="71" spans="1:20" ht="15.75">
      <c r="A71" s="459">
        <f>Хлорамфеникол!B115</f>
        <v>13</v>
      </c>
      <c r="B71" s="461"/>
      <c r="C71" s="300">
        <f>Хлорамфеникол!F115</f>
        <v>2.5713748927699607</v>
      </c>
      <c r="D71" s="489">
        <f>Хлорамфеникол!G115</f>
        <v>2.5713750000000002</v>
      </c>
      <c r="E71" s="475">
        <f>VLOOKUP(Лист2!B205,Лист2!B205:I219,7)</f>
        <v>22</v>
      </c>
      <c r="F71" s="490" t="str">
        <f>IF(Q71=N71,"0",IF(Q71=O71,"0",(0.01*E71*D71)))</f>
        <v>0</v>
      </c>
      <c r="G71" s="490" t="str">
        <f>IF(Q71=N71,"0",IF(Q71=O71,"0",(ABS(C71-C72))))</f>
        <v>0</v>
      </c>
      <c r="H71" s="474" t="str">
        <f>IF(Q71=N71," ",IF(Q71=O71," ",IF(G71&lt;F71,"приемлемо","неприемлемо")))</f>
        <v xml:space="preserve"> </v>
      </c>
      <c r="I71" s="475">
        <f>VLOOKUP(Лист2!B205,Лист2!B205:I215,8)</f>
        <v>32</v>
      </c>
      <c r="J71" s="491" t="str">
        <f>IF(Q71=N71,"0",IF(Q71=O71,"0",(0.01*I71*D71)))</f>
        <v>0</v>
      </c>
      <c r="K71" s="474" t="str">
        <f>IF(Q71=N71," ",IF(Q71=O71," ",IF(G71&lt;J71,"приемлемо","неприемлемо")))</f>
        <v xml:space="preserve"> </v>
      </c>
      <c r="L71" s="475">
        <f>VLOOKUP(Лист2!B205,Лист2!B205:I219,6)</f>
        <v>26</v>
      </c>
      <c r="M71" s="471" t="str">
        <f>IF(Q71=N71,"0",IF(Q71=O71,"0",(0.01*L71*D71)))</f>
        <v>0</v>
      </c>
      <c r="N71" s="476">
        <f>VLOOKUP(Лист2!B205,Лист2!B205:I219,4)</f>
        <v>1.5E-5</v>
      </c>
      <c r="O71" s="477">
        <f>VLOOKUP(Лист2!B205,Лист2!B205:I219,5)</f>
        <v>7.5000000000000002E-4</v>
      </c>
      <c r="P71" s="484" t="str">
        <f>IF(Q71=N71,"&lt;",IF(Q71=O71,"&gt;"," "))</f>
        <v>&gt;</v>
      </c>
      <c r="Q71" s="478">
        <f>IF(D71&lt;=N71,N71,IF(D71&gt;=O71,O71,D71))</f>
        <v>7.5000000000000002E-4</v>
      </c>
      <c r="R71" s="480" t="s">
        <v>258</v>
      </c>
      <c r="S71" s="482" t="str">
        <f>M71</f>
        <v>0</v>
      </c>
      <c r="T71" s="221"/>
    </row>
    <row r="72" spans="1:20" ht="15.75">
      <c r="A72" s="460"/>
      <c r="B72" s="462"/>
      <c r="C72" s="300">
        <f>Хлорамфеникол!F116</f>
        <v>2.5713748927699607</v>
      </c>
      <c r="D72" s="489"/>
      <c r="E72" s="475"/>
      <c r="F72" s="490"/>
      <c r="G72" s="490"/>
      <c r="H72" s="474"/>
      <c r="I72" s="475"/>
      <c r="J72" s="491"/>
      <c r="K72" s="474"/>
      <c r="L72" s="475"/>
      <c r="M72" s="471"/>
      <c r="N72" s="476"/>
      <c r="O72" s="477"/>
      <c r="P72" s="485"/>
      <c r="Q72" s="479"/>
      <c r="R72" s="481"/>
      <c r="S72" s="483"/>
      <c r="T72" s="221"/>
    </row>
    <row r="73" spans="1:20" ht="15.75">
      <c r="A73" s="459">
        <f>Хлорамфеникол!B117</f>
        <v>14</v>
      </c>
      <c r="B73" s="461"/>
      <c r="C73" s="300">
        <f>Хлорамфеникол!F117</f>
        <v>2.5713748927699607</v>
      </c>
      <c r="D73" s="489">
        <f>Хлорамфеникол!G117</f>
        <v>2.5713750000000002</v>
      </c>
      <c r="E73" s="475">
        <f>VLOOKUP(Лист2!B222,Лист2!B222:I236,7)</f>
        <v>22</v>
      </c>
      <c r="F73" s="490" t="str">
        <f>IF(Q73=N73,"0",IF(Q73=O73,"0",(0.01*E73*D73)))</f>
        <v>0</v>
      </c>
      <c r="G73" s="490" t="str">
        <f>IF(Q73=N73,"0",IF(Q73=O73,"0",(ABS(C73-C74))))</f>
        <v>0</v>
      </c>
      <c r="H73" s="474" t="str">
        <f>IF(Q73=N73," ",IF(Q73=O73," ",IF(G73&lt;F73,"приемлемо","неприемлемо")))</f>
        <v xml:space="preserve"> </v>
      </c>
      <c r="I73" s="475">
        <f>VLOOKUP(Лист2!B222,Лист2!B222:I232,8)</f>
        <v>32</v>
      </c>
      <c r="J73" s="491" t="str">
        <f>IF(Q73=N73,"0",IF(Q73=O73,"0",(0.01*I73*D73)))</f>
        <v>0</v>
      </c>
      <c r="K73" s="474" t="str">
        <f>IF(Q73=N73," ",IF(Q73=O73," ",IF(G73&lt;J73,"приемлемо","неприемлемо")))</f>
        <v xml:space="preserve"> </v>
      </c>
      <c r="L73" s="475">
        <f>VLOOKUP(Лист2!B222,Лист2!B222:I236,6)</f>
        <v>26</v>
      </c>
      <c r="M73" s="471" t="str">
        <f>IF(Q73=N73,"0",IF(Q73=O73,"0",(0.01*L73*D73)))</f>
        <v>0</v>
      </c>
      <c r="N73" s="476">
        <f>VLOOKUP(Лист2!B222,Лист2!B222:I236,4)</f>
        <v>1.5E-5</v>
      </c>
      <c r="O73" s="477">
        <f>VLOOKUP(Лист2!B222,Лист2!B222:I236,5)</f>
        <v>7.5000000000000002E-4</v>
      </c>
      <c r="P73" s="484" t="str">
        <f>IF(Q73=N73,"&lt;",IF(Q73=O73,"&gt;"," "))</f>
        <v>&gt;</v>
      </c>
      <c r="Q73" s="478">
        <f>IF(D73&lt;=N73,N73,IF(D73&gt;=O73,O73,D73))</f>
        <v>7.5000000000000002E-4</v>
      </c>
      <c r="R73" s="480" t="s">
        <v>258</v>
      </c>
      <c r="S73" s="482" t="str">
        <f>M73</f>
        <v>0</v>
      </c>
      <c r="T73" s="221"/>
    </row>
    <row r="74" spans="1:20" ht="15.75">
      <c r="A74" s="460"/>
      <c r="B74" s="462"/>
      <c r="C74" s="300">
        <f>Хлорамфеникол!F118</f>
        <v>2.5713748927699607</v>
      </c>
      <c r="D74" s="489"/>
      <c r="E74" s="475"/>
      <c r="F74" s="490"/>
      <c r="G74" s="490"/>
      <c r="H74" s="474"/>
      <c r="I74" s="475"/>
      <c r="J74" s="491"/>
      <c r="K74" s="474"/>
      <c r="L74" s="475"/>
      <c r="M74" s="471"/>
      <c r="N74" s="476"/>
      <c r="O74" s="477"/>
      <c r="P74" s="485"/>
      <c r="Q74" s="479"/>
      <c r="R74" s="481"/>
      <c r="S74" s="483"/>
      <c r="T74" s="221"/>
    </row>
    <row r="75" spans="1:20" ht="15.75">
      <c r="A75" s="459">
        <f>Хлорамфеникол!B119</f>
        <v>15</v>
      </c>
      <c r="B75" s="461"/>
      <c r="C75" s="300">
        <f>Хлорамфеникол!F119</f>
        <v>2.5713748927699607</v>
      </c>
      <c r="D75" s="489">
        <f>Хлорамфеникол!G119</f>
        <v>2.5713750000000002</v>
      </c>
      <c r="E75" s="475">
        <f>VLOOKUP(Лист2!B239,Лист2!B239:I253,7)</f>
        <v>22</v>
      </c>
      <c r="F75" s="490" t="str">
        <f>IF(Q75=N75,"0",IF(Q75=O75,"0",(0.01*E75*D75)))</f>
        <v>0</v>
      </c>
      <c r="G75" s="490" t="str">
        <f>IF(Q75=N75,"0",IF(Q75=O75,"0",(ABS(C75-C76))))</f>
        <v>0</v>
      </c>
      <c r="H75" s="474" t="str">
        <f>IF(Q75=N75," ",IF(Q75=O75," ",IF(G75&lt;F75,"приемлемо","неприемлемо")))</f>
        <v xml:space="preserve"> </v>
      </c>
      <c r="I75" s="475">
        <f>VLOOKUP(Лист2!B239,Лист2!B239:I249,8)</f>
        <v>32</v>
      </c>
      <c r="J75" s="491" t="str">
        <f>IF(Q75=N75,"0",IF(Q75=O75,"0",(0.01*I75*D75)))</f>
        <v>0</v>
      </c>
      <c r="K75" s="474" t="str">
        <f>IF(Q75=N75," ",IF(Q75=O75," ",IF(G75&lt;J75,"приемлемо","неприемлемо")))</f>
        <v xml:space="preserve"> </v>
      </c>
      <c r="L75" s="475">
        <f>VLOOKUP(Лист2!B239,Лист2!B239:I253,6)</f>
        <v>26</v>
      </c>
      <c r="M75" s="471" t="str">
        <f>IF(Q75=N75,"0",IF(Q75=O75,"0",(0.01*L75*D75)))</f>
        <v>0</v>
      </c>
      <c r="N75" s="476">
        <f>VLOOKUP(Лист2!B239,Лист2!B239:I253,4)</f>
        <v>1.5E-5</v>
      </c>
      <c r="O75" s="477">
        <f>VLOOKUP(Лист2!B239,Лист2!B239:I253,5)</f>
        <v>7.5000000000000002E-4</v>
      </c>
      <c r="P75" s="484" t="str">
        <f>IF(Q75=N75,"&lt;",IF(Q75=O75,"&gt;"," "))</f>
        <v>&gt;</v>
      </c>
      <c r="Q75" s="478">
        <f>IF(D75&lt;=N75,N75,IF(D75&gt;=O75,O75,D75))</f>
        <v>7.5000000000000002E-4</v>
      </c>
      <c r="R75" s="480" t="s">
        <v>258</v>
      </c>
      <c r="S75" s="482" t="str">
        <f>M75</f>
        <v>0</v>
      </c>
      <c r="T75" s="221"/>
    </row>
    <row r="76" spans="1:20" ht="15.75">
      <c r="A76" s="460"/>
      <c r="B76" s="462"/>
      <c r="C76" s="300">
        <f>Хлорамфеникол!F120</f>
        <v>2.5713748927699607</v>
      </c>
      <c r="D76" s="489"/>
      <c r="E76" s="475"/>
      <c r="F76" s="490"/>
      <c r="G76" s="490"/>
      <c r="H76" s="474"/>
      <c r="I76" s="475"/>
      <c r="J76" s="491"/>
      <c r="K76" s="474"/>
      <c r="L76" s="475"/>
      <c r="M76" s="471"/>
      <c r="N76" s="476"/>
      <c r="O76" s="477"/>
      <c r="P76" s="485"/>
      <c r="Q76" s="479"/>
      <c r="R76" s="481"/>
      <c r="S76" s="483"/>
      <c r="T76" s="221"/>
    </row>
    <row r="77" spans="1:20" ht="15.75">
      <c r="A77" s="459">
        <f>Хлорамфеникол!B121</f>
        <v>16</v>
      </c>
      <c r="B77" s="461"/>
      <c r="C77" s="300">
        <f>Хлорамфеникол!F121</f>
        <v>2.5713748927699607</v>
      </c>
      <c r="D77" s="489">
        <f>Хлорамфеникол!G121</f>
        <v>2.5713750000000002</v>
      </c>
      <c r="E77" s="475">
        <f>VLOOKUP(Лист2!B256,Лист2!B256:I270,7)</f>
        <v>22</v>
      </c>
      <c r="F77" s="490" t="str">
        <f>IF(Q77=N77,"0",IF(Q77=O77,"0",(0.01*E77*D77)))</f>
        <v>0</v>
      </c>
      <c r="G77" s="490" t="str">
        <f>IF(Q77=N77,"0",IF(Q77=O77,"0",(ABS(C77-C78))))</f>
        <v>0</v>
      </c>
      <c r="H77" s="474" t="str">
        <f>IF(Q77=N77," ",IF(Q77=O77," ",IF(G77&lt;F77,"приемлемо","неприемлемо")))</f>
        <v xml:space="preserve"> </v>
      </c>
      <c r="I77" s="475">
        <f>VLOOKUP(Лист2!B256,Лист2!B256:I266,8)</f>
        <v>32</v>
      </c>
      <c r="J77" s="491" t="str">
        <f>IF(Q77=N77,"0",IF(Q77=O77,"0",(0.01*I77*D77)))</f>
        <v>0</v>
      </c>
      <c r="K77" s="474" t="str">
        <f>IF(Q77=N77," ",IF(Q77=O77," ",IF(G77&lt;J77,"приемлемо","неприемлемо")))</f>
        <v xml:space="preserve"> </v>
      </c>
      <c r="L77" s="475">
        <f>VLOOKUP(Лист2!B256,Лист2!B256:I270,6)</f>
        <v>26</v>
      </c>
      <c r="M77" s="471" t="str">
        <f>IF(Q77=N77,"0",IF(Q77=O77,"0",(0.01*L77*D77)))</f>
        <v>0</v>
      </c>
      <c r="N77" s="476">
        <f>VLOOKUP(Лист2!B256,Лист2!B256:I270,4)</f>
        <v>1.5E-5</v>
      </c>
      <c r="O77" s="477">
        <f>VLOOKUP(Лист2!B256,Лист2!B256:I270,5)</f>
        <v>7.5000000000000002E-4</v>
      </c>
      <c r="P77" s="484" t="str">
        <f>IF(Q77=N77,"&lt;",IF(Q77=O77,"&gt;"," "))</f>
        <v>&gt;</v>
      </c>
      <c r="Q77" s="478">
        <f>IF(D77&lt;=N77,N77,IF(D77&gt;=O77,O77,D77))</f>
        <v>7.5000000000000002E-4</v>
      </c>
      <c r="R77" s="480" t="s">
        <v>258</v>
      </c>
      <c r="S77" s="482" t="str">
        <f>M77</f>
        <v>0</v>
      </c>
      <c r="T77" s="221"/>
    </row>
    <row r="78" spans="1:20" ht="15.75">
      <c r="A78" s="460"/>
      <c r="B78" s="462"/>
      <c r="C78" s="300">
        <f>Хлорамфеникол!F122</f>
        <v>2.5713748927699607</v>
      </c>
      <c r="D78" s="489"/>
      <c r="E78" s="475"/>
      <c r="F78" s="490"/>
      <c r="G78" s="490"/>
      <c r="H78" s="474"/>
      <c r="I78" s="475"/>
      <c r="J78" s="491"/>
      <c r="K78" s="474"/>
      <c r="L78" s="475"/>
      <c r="M78" s="471"/>
      <c r="N78" s="476"/>
      <c r="O78" s="477"/>
      <c r="P78" s="485"/>
      <c r="Q78" s="479"/>
      <c r="R78" s="481"/>
      <c r="S78" s="483"/>
      <c r="T78" s="221"/>
    </row>
    <row r="79" spans="1:20" ht="15.75">
      <c r="A79" s="459">
        <f>Хлорамфеникол!B123</f>
        <v>17</v>
      </c>
      <c r="B79" s="461"/>
      <c r="C79" s="300">
        <f>Хлорамфеникол!F123</f>
        <v>2.5713748927699607</v>
      </c>
      <c r="D79" s="489">
        <f>Хлорамфеникол!G123</f>
        <v>2.5713750000000002</v>
      </c>
      <c r="E79" s="475">
        <f>VLOOKUP(Лист2!B273,Лист2!B273:I287,7)</f>
        <v>22</v>
      </c>
      <c r="F79" s="490" t="str">
        <f>IF(Q79=N79,"0",IF(Q79=O79,"0",(0.01*E79*D79)))</f>
        <v>0</v>
      </c>
      <c r="G79" s="490" t="str">
        <f>IF(Q79=N79,"0",IF(Q79=O79,"0",(ABS(C79-C80))))</f>
        <v>0</v>
      </c>
      <c r="H79" s="474" t="str">
        <f>IF(Q79=N79," ",IF(Q79=O79," ",IF(G79&lt;F79,"приемлемо","неприемлемо")))</f>
        <v xml:space="preserve"> </v>
      </c>
      <c r="I79" s="475">
        <f>VLOOKUP(Лист2!B273,Лист2!B273:I283,8)</f>
        <v>32</v>
      </c>
      <c r="J79" s="491" t="str">
        <f>IF(Q79=N79,"0",IF(Q79=O79,"0",(0.01*I79*D79)))</f>
        <v>0</v>
      </c>
      <c r="K79" s="474" t="str">
        <f>IF(Q79=N79," ",IF(Q79=O79," ",IF(G79&lt;J79,"приемлемо","неприемлемо")))</f>
        <v xml:space="preserve"> </v>
      </c>
      <c r="L79" s="475">
        <f>VLOOKUP(Лист2!B273,Лист2!B273:I287,6)</f>
        <v>26</v>
      </c>
      <c r="M79" s="471" t="str">
        <f>IF(Q79=N79,"0",IF(Q79=O79,"0",(0.01*L79*D79)))</f>
        <v>0</v>
      </c>
      <c r="N79" s="476">
        <f>VLOOKUP(Лист2!B273,Лист2!B273:I287,4)</f>
        <v>1.5E-5</v>
      </c>
      <c r="O79" s="477">
        <f>VLOOKUP(Лист2!B273,Лист2!B273:I287,5)</f>
        <v>7.5000000000000002E-4</v>
      </c>
      <c r="P79" s="484" t="str">
        <f>IF(Q79=N79,"&lt;",IF(Q79=O79,"&gt;"," "))</f>
        <v>&gt;</v>
      </c>
      <c r="Q79" s="478">
        <f>IF(D79&lt;=N79,N79,IF(D79&gt;=O79,O79,D79))</f>
        <v>7.5000000000000002E-4</v>
      </c>
      <c r="R79" s="480" t="s">
        <v>258</v>
      </c>
      <c r="S79" s="482" t="str">
        <f>M79</f>
        <v>0</v>
      </c>
      <c r="T79" s="221"/>
    </row>
    <row r="80" spans="1:20" ht="15.75">
      <c r="A80" s="460"/>
      <c r="B80" s="462"/>
      <c r="C80" s="300">
        <f>Хлорамфеникол!F124</f>
        <v>2.5713748927699607</v>
      </c>
      <c r="D80" s="489"/>
      <c r="E80" s="475"/>
      <c r="F80" s="490"/>
      <c r="G80" s="490"/>
      <c r="H80" s="474"/>
      <c r="I80" s="475"/>
      <c r="J80" s="491"/>
      <c r="K80" s="474"/>
      <c r="L80" s="475"/>
      <c r="M80" s="471"/>
      <c r="N80" s="476"/>
      <c r="O80" s="477"/>
      <c r="P80" s="485"/>
      <c r="Q80" s="479"/>
      <c r="R80" s="481"/>
      <c r="S80" s="483"/>
      <c r="T80" s="221"/>
    </row>
    <row r="81" spans="1:20" ht="15.75">
      <c r="A81" s="459">
        <f>Хлорамфеникол!B125</f>
        <v>18</v>
      </c>
      <c r="B81" s="461"/>
      <c r="C81" s="300">
        <f>Хлорамфеникол!F125</f>
        <v>2.5713748927699607</v>
      </c>
      <c r="D81" s="489">
        <f>Хлорамфеникол!G125</f>
        <v>2.5713750000000002</v>
      </c>
      <c r="E81" s="475">
        <f>VLOOKUP(Лист2!B290,Лист2!B290:I304,7)</f>
        <v>22</v>
      </c>
      <c r="F81" s="490" t="str">
        <f>IF(Q81=N81,"0",IF(Q81=O81,"0",(0.01*E81*D81)))</f>
        <v>0</v>
      </c>
      <c r="G81" s="490" t="str">
        <f>IF(Q81=N81,"0",IF(Q81=O81,"0",(ABS(C81-C82))))</f>
        <v>0</v>
      </c>
      <c r="H81" s="474" t="str">
        <f>IF(Q81=N81," ",IF(Q81=O81," ",IF(G81&lt;F81,"приемлемо","неприемлемо")))</f>
        <v xml:space="preserve"> </v>
      </c>
      <c r="I81" s="475">
        <f>VLOOKUP(Лист2!B290,Лист2!B290:I300,8)</f>
        <v>32</v>
      </c>
      <c r="J81" s="491" t="str">
        <f>IF(Q81=N81,"0",IF(Q81=O81,"0",(0.01*I81*D81)))</f>
        <v>0</v>
      </c>
      <c r="K81" s="474" t="str">
        <f>IF(Q81=N81," ",IF(Q81=O81," ",IF(G81&lt;J81,"приемлемо","неприемлемо")))</f>
        <v xml:space="preserve"> </v>
      </c>
      <c r="L81" s="475">
        <f>VLOOKUP(Лист2!B290,Лист2!B290:I304,6)</f>
        <v>26</v>
      </c>
      <c r="M81" s="471" t="str">
        <f>IF(Q81=N81,"0",IF(Q81=O81,"0",(0.01*L81*D81)))</f>
        <v>0</v>
      </c>
      <c r="N81" s="476">
        <f>VLOOKUP(Лист2!B290,Лист2!B290:I304,4)</f>
        <v>1.5E-5</v>
      </c>
      <c r="O81" s="477">
        <f>VLOOKUP(Лист2!B290,Лист2!B290:I304,5)</f>
        <v>7.5000000000000002E-4</v>
      </c>
      <c r="P81" s="484" t="str">
        <f>IF(Q81=N81,"&lt;",IF(Q81=O81,"&gt;"," "))</f>
        <v>&gt;</v>
      </c>
      <c r="Q81" s="478">
        <f>IF(D81&lt;=N81,N81,IF(D81&gt;=O81,O81,D81))</f>
        <v>7.5000000000000002E-4</v>
      </c>
      <c r="R81" s="480" t="s">
        <v>258</v>
      </c>
      <c r="S81" s="482" t="str">
        <f>M81</f>
        <v>0</v>
      </c>
      <c r="T81" s="221"/>
    </row>
    <row r="82" spans="1:20" ht="15.75">
      <c r="A82" s="460"/>
      <c r="B82" s="462"/>
      <c r="C82" s="300">
        <f>Хлорамфеникол!F126</f>
        <v>2.5713748927699607</v>
      </c>
      <c r="D82" s="489"/>
      <c r="E82" s="475"/>
      <c r="F82" s="490"/>
      <c r="G82" s="490"/>
      <c r="H82" s="474"/>
      <c r="I82" s="475"/>
      <c r="J82" s="491"/>
      <c r="K82" s="474"/>
      <c r="L82" s="475"/>
      <c r="M82" s="471"/>
      <c r="N82" s="476"/>
      <c r="O82" s="477"/>
      <c r="P82" s="485"/>
      <c r="Q82" s="479"/>
      <c r="R82" s="481"/>
      <c r="S82" s="483"/>
      <c r="T82" s="221"/>
    </row>
    <row r="83" spans="1:20" ht="15.75">
      <c r="A83" s="459">
        <f>Хлорамфеникол!B127</f>
        <v>19</v>
      </c>
      <c r="B83" s="461"/>
      <c r="C83" s="300">
        <f>Хлорамфеникол!F127</f>
        <v>1.0285499571079844</v>
      </c>
      <c r="D83" s="489">
        <f>Хлорамфеникол!G127</f>
        <v>1.0285500000000001</v>
      </c>
      <c r="E83" s="475">
        <f>VLOOKUP(Лист2!B307,Лист2!B307:I321,7)</f>
        <v>22</v>
      </c>
      <c r="F83" s="490" t="str">
        <f>IF(Q83=N83,"0",IF(Q83=O83,"0",(0.01*E83*D83)))</f>
        <v>0</v>
      </c>
      <c r="G83" s="490" t="str">
        <f>IF(Q83=N83,"0",IF(Q83=O83,"0",(ABS(C83-C84))))</f>
        <v>0</v>
      </c>
      <c r="H83" s="474" t="str">
        <f>IF(Q83=N83," ",IF(Q83=O83," ",IF(G83&lt;F83,"приемлемо","неприемлемо")))</f>
        <v xml:space="preserve"> </v>
      </c>
      <c r="I83" s="475">
        <f>VLOOKUP(Лист2!B307,Лист2!B307:I317,8)</f>
        <v>32</v>
      </c>
      <c r="J83" s="491" t="str">
        <f>IF(Q83=N83,"0",IF(Q83=O83,"0",(0.01*I83*D83)))</f>
        <v>0</v>
      </c>
      <c r="K83" s="474" t="str">
        <f>IF(Q83=N83," ",IF(Q83=O83," ",IF(G83&lt;J83,"приемлемо","неприемлемо")))</f>
        <v xml:space="preserve"> </v>
      </c>
      <c r="L83" s="475">
        <f>VLOOKUP(Лист2!B307,Лист2!B307:I321,6)</f>
        <v>26</v>
      </c>
      <c r="M83" s="471" t="str">
        <f>IF(Q83=N83,"0",IF(Q83=O83,"0",(0.01*L83*D83)))</f>
        <v>0</v>
      </c>
      <c r="N83" s="476">
        <f>VLOOKUP(Лист2!B307,Лист2!B307:I321,4)</f>
        <v>1.5E-5</v>
      </c>
      <c r="O83" s="477">
        <f>VLOOKUP(Лист2!B307,Лист2!B307:I321,5)</f>
        <v>7.5000000000000002E-4</v>
      </c>
      <c r="P83" s="484" t="str">
        <f>IF(Q83=N83,"&lt;",IF(Q83=O83,"&gt;"," "))</f>
        <v>&gt;</v>
      </c>
      <c r="Q83" s="478">
        <f>IF(D83&lt;=N83,N83,IF(D83&gt;=O83,O83,D83))</f>
        <v>7.5000000000000002E-4</v>
      </c>
      <c r="R83" s="480" t="s">
        <v>258</v>
      </c>
      <c r="S83" s="482" t="str">
        <f>M83</f>
        <v>0</v>
      </c>
      <c r="T83" s="221"/>
    </row>
    <row r="84" spans="1:20" ht="15.75">
      <c r="A84" s="460"/>
      <c r="B84" s="462"/>
      <c r="C84" s="300">
        <f>Хлорамфеникол!F128</f>
        <v>1.0285499571079844</v>
      </c>
      <c r="D84" s="489"/>
      <c r="E84" s="475"/>
      <c r="F84" s="490"/>
      <c r="G84" s="490"/>
      <c r="H84" s="474"/>
      <c r="I84" s="475"/>
      <c r="J84" s="491"/>
      <c r="K84" s="474"/>
      <c r="L84" s="475"/>
      <c r="M84" s="471"/>
      <c r="N84" s="476"/>
      <c r="O84" s="477"/>
      <c r="P84" s="485"/>
      <c r="Q84" s="479"/>
      <c r="R84" s="481"/>
      <c r="S84" s="483"/>
      <c r="T84" s="221"/>
    </row>
    <row r="85" spans="1:20" ht="15.75">
      <c r="A85" s="459">
        <f>Хлорамфеникол!B129</f>
        <v>20</v>
      </c>
      <c r="B85" s="461"/>
      <c r="C85" s="300">
        <f>Хлорамфеникол!F129</f>
        <v>1.0285499571079844</v>
      </c>
      <c r="D85" s="489">
        <f>Хлорамфеникол!G129</f>
        <v>1.0285500000000001</v>
      </c>
      <c r="E85" s="475">
        <f>VLOOKUP(Лист2!B324,Лист2!B324:I338,7)</f>
        <v>22</v>
      </c>
      <c r="F85" s="490" t="str">
        <f>IF(Q85=N85,"0",IF(Q85=O85,"0",(0.01*E85*D85)))</f>
        <v>0</v>
      </c>
      <c r="G85" s="490" t="str">
        <f>IF(Q85=N85,"0",IF(Q85=O85,"0",(ABS(C85-C86))))</f>
        <v>0</v>
      </c>
      <c r="H85" s="474" t="str">
        <f>IF(Q85=N85," ",IF(Q85=O85," ",IF(G85&lt;F85,"приемлемо","неприемлемо")))</f>
        <v xml:space="preserve"> </v>
      </c>
      <c r="I85" s="475">
        <f>VLOOKUP(Лист2!B324,Лист2!B324:I334,8)</f>
        <v>32</v>
      </c>
      <c r="J85" s="491" t="str">
        <f>IF(Q85=N85,"0",IF(Q85=O85,"0",(0.01*I85*D85)))</f>
        <v>0</v>
      </c>
      <c r="K85" s="474" t="str">
        <f>IF(Q85=N85," ",IF(Q85=O85," ",IF(G85&lt;J85,"приемлемо","неприемлемо")))</f>
        <v xml:space="preserve"> </v>
      </c>
      <c r="L85" s="475">
        <f>VLOOKUP(Лист2!B324,Лист2!B324:I338,6)</f>
        <v>26</v>
      </c>
      <c r="M85" s="471" t="str">
        <f>IF(Q85=N85,"0",IF(Q85=O85,"0",(0.01*L85*D85)))</f>
        <v>0</v>
      </c>
      <c r="N85" s="476">
        <f>VLOOKUP(Лист2!B324,Лист2!B324:I338,4)</f>
        <v>1.5E-5</v>
      </c>
      <c r="O85" s="477">
        <f>VLOOKUP(Лист2!B324,Лист2!B324:I338,5)</f>
        <v>7.5000000000000002E-4</v>
      </c>
      <c r="P85" s="484" t="str">
        <f>IF(Q85=N85,"&lt;",IF(Q85=O85,"&gt;"," "))</f>
        <v>&gt;</v>
      </c>
      <c r="Q85" s="478">
        <f>IF(D85&lt;=N85,N85,IF(D85&gt;=O85,O85,D85))</f>
        <v>7.5000000000000002E-4</v>
      </c>
      <c r="R85" s="480" t="s">
        <v>258</v>
      </c>
      <c r="S85" s="482" t="str">
        <f>M85</f>
        <v>0</v>
      </c>
      <c r="T85" s="221"/>
    </row>
    <row r="86" spans="1:20" ht="15.75">
      <c r="A86" s="460"/>
      <c r="B86" s="462"/>
      <c r="C86" s="300">
        <f>Хлорамфеникол!F130</f>
        <v>1.0285499571079844</v>
      </c>
      <c r="D86" s="489"/>
      <c r="E86" s="475"/>
      <c r="F86" s="490"/>
      <c r="G86" s="490"/>
      <c r="H86" s="474"/>
      <c r="I86" s="475"/>
      <c r="J86" s="491"/>
      <c r="K86" s="474"/>
      <c r="L86" s="475"/>
      <c r="M86" s="471"/>
      <c r="N86" s="476"/>
      <c r="O86" s="477"/>
      <c r="P86" s="485"/>
      <c r="Q86" s="479"/>
      <c r="R86" s="481"/>
      <c r="S86" s="483"/>
      <c r="T86" s="221"/>
    </row>
    <row r="87" spans="1:20" ht="15.75">
      <c r="A87" s="459">
        <f>Хлорамфеникол!B131</f>
        <v>21</v>
      </c>
      <c r="B87" s="461"/>
      <c r="C87" s="300">
        <f>Хлорамфеникол!F131</f>
        <v>1.0285499571079844</v>
      </c>
      <c r="D87" s="489">
        <f>Хлорамфеникол!G131</f>
        <v>1.0285500000000001</v>
      </c>
      <c r="E87" s="475">
        <f>VLOOKUP(Лист2!B341,Лист2!B341:I355,7)</f>
        <v>22</v>
      </c>
      <c r="F87" s="490" t="str">
        <f>IF(Q87=N87,"0",IF(Q87=O87,"0",(0.01*E87*D87)))</f>
        <v>0</v>
      </c>
      <c r="G87" s="490" t="str">
        <f>IF(Q87=N87,"0",IF(Q87=O87,"0",(ABS(C87-C88))))</f>
        <v>0</v>
      </c>
      <c r="H87" s="474" t="str">
        <f>IF(Q87=N87," ",IF(Q87=O87," ",IF(G87&lt;F87,"приемлемо","неприемлемо")))</f>
        <v xml:space="preserve"> </v>
      </c>
      <c r="I87" s="475">
        <f>VLOOKUP(Лист2!B341,Лист2!B341:I351,8)</f>
        <v>32</v>
      </c>
      <c r="J87" s="491" t="str">
        <f>IF(Q87=N87,"0",IF(Q87=O87,"0",(0.01*I87*D87)))</f>
        <v>0</v>
      </c>
      <c r="K87" s="474" t="str">
        <f>IF(Q87=N87," ",IF(Q87=O87," ",IF(G87&lt;J87,"приемлемо","неприемлемо")))</f>
        <v xml:space="preserve"> </v>
      </c>
      <c r="L87" s="475">
        <f>VLOOKUP(Лист2!B341,Лист2!B341:I355,6)</f>
        <v>26</v>
      </c>
      <c r="M87" s="471" t="str">
        <f>IF(Q87=N87,"0",IF(Q87=O87,"0",(0.01*L87*D87)))</f>
        <v>0</v>
      </c>
      <c r="N87" s="476">
        <f>VLOOKUP(Лист2!B341,Лист2!B341:I355,4)</f>
        <v>1.5E-5</v>
      </c>
      <c r="O87" s="477">
        <f>VLOOKUP(Лист2!B341,Лист2!B341:I355,5)</f>
        <v>7.5000000000000002E-4</v>
      </c>
      <c r="P87" s="484" t="str">
        <f>IF(Q87=N87,"&lt;",IF(Q87=O87,"&gt;"," "))</f>
        <v>&gt;</v>
      </c>
      <c r="Q87" s="478">
        <f>IF(D87&lt;=N87,N87,IF(D87&gt;=O87,O87,D87))</f>
        <v>7.5000000000000002E-4</v>
      </c>
      <c r="R87" s="480" t="s">
        <v>258</v>
      </c>
      <c r="S87" s="482" t="str">
        <f>M87</f>
        <v>0</v>
      </c>
      <c r="T87" s="221"/>
    </row>
    <row r="88" spans="1:20" ht="15.75">
      <c r="A88" s="460"/>
      <c r="B88" s="462"/>
      <c r="C88" s="300">
        <f>Хлорамфеникол!F132</f>
        <v>1.0285499571079844</v>
      </c>
      <c r="D88" s="489"/>
      <c r="E88" s="475"/>
      <c r="F88" s="490"/>
      <c r="G88" s="490"/>
      <c r="H88" s="474"/>
      <c r="I88" s="475"/>
      <c r="J88" s="491"/>
      <c r="K88" s="474"/>
      <c r="L88" s="475"/>
      <c r="M88" s="471"/>
      <c r="N88" s="476"/>
      <c r="O88" s="477"/>
      <c r="P88" s="485"/>
      <c r="Q88" s="479"/>
      <c r="R88" s="481"/>
      <c r="S88" s="483"/>
      <c r="T88" s="221"/>
    </row>
    <row r="89" spans="1:20" ht="15.75">
      <c r="A89" s="459">
        <f>Хлорамфеникол!B133</f>
        <v>22</v>
      </c>
      <c r="B89" s="492"/>
      <c r="C89" s="300">
        <f>Хлорамфеникол!F133</f>
        <v>1.0285499571079844</v>
      </c>
      <c r="D89" s="489">
        <f>Хлорамфеникол!G133</f>
        <v>1.0285500000000001</v>
      </c>
      <c r="E89" s="475">
        <f>VLOOKUP(Лист2!B358,Лист2!B358:I372,7)</f>
        <v>22</v>
      </c>
      <c r="F89" s="490" t="str">
        <f>IF(Q89=N89,"0",IF(Q89=O89,"0",(0.01*E89*D89)))</f>
        <v>0</v>
      </c>
      <c r="G89" s="490" t="str">
        <f>IF(Q89=N89,"0",IF(Q89=O89,"0",(ABS(C89-C90))))</f>
        <v>0</v>
      </c>
      <c r="H89" s="474" t="str">
        <f>IF(Q89=N89," ",IF(Q89=O89," ",IF(G89&lt;F89,"приемлемо","неприемлемо")))</f>
        <v xml:space="preserve"> </v>
      </c>
      <c r="I89" s="475">
        <f>VLOOKUP(Лист2!B358,Лист2!B358:I368,8)</f>
        <v>32</v>
      </c>
      <c r="J89" s="491" t="str">
        <f>IF(Q89=N89,"0",IF(Q89=O89,"0",(0.01*I89*D89)))</f>
        <v>0</v>
      </c>
      <c r="K89" s="474" t="str">
        <f>IF(Q89=N89," ",IF(Q89=O89," ",IF(G89&lt;J89,"приемлемо","неприемлемо")))</f>
        <v xml:space="preserve"> </v>
      </c>
      <c r="L89" s="475">
        <f>VLOOKUP(Лист2!B358,Лист2!B358:I372,6)</f>
        <v>26</v>
      </c>
      <c r="M89" s="471" t="str">
        <f>IF(Q89=N89,"0",IF(Q89=O89,"0",(0.01*L89*D89)))</f>
        <v>0</v>
      </c>
      <c r="N89" s="476">
        <f>VLOOKUP(Лист2!B358,Лист2!B358:I372,4)</f>
        <v>1.5E-5</v>
      </c>
      <c r="O89" s="477">
        <f>VLOOKUP(Лист2!B358,Лист2!B358:I372,5)</f>
        <v>7.5000000000000002E-4</v>
      </c>
      <c r="P89" s="484" t="str">
        <f>IF(Q89=N89,"&lt;",IF(Q89=O89,"&gt;"," "))</f>
        <v>&gt;</v>
      </c>
      <c r="Q89" s="478">
        <f>IF(D89&lt;=N89,N89,IF(D89&gt;=O89,O89,D89))</f>
        <v>7.5000000000000002E-4</v>
      </c>
      <c r="R89" s="480" t="s">
        <v>258</v>
      </c>
      <c r="S89" s="482" t="str">
        <f>M89</f>
        <v>0</v>
      </c>
      <c r="T89" s="221"/>
    </row>
    <row r="90" spans="1:20" ht="21" customHeight="1">
      <c r="A90" s="460"/>
      <c r="B90" s="493"/>
      <c r="C90" s="300">
        <f>Хлорамфеникол!F134</f>
        <v>1.0285499571079844</v>
      </c>
      <c r="D90" s="489"/>
      <c r="E90" s="475"/>
      <c r="F90" s="490"/>
      <c r="G90" s="490"/>
      <c r="H90" s="474"/>
      <c r="I90" s="475"/>
      <c r="J90" s="491"/>
      <c r="K90" s="474"/>
      <c r="L90" s="475"/>
      <c r="M90" s="471"/>
      <c r="N90" s="476"/>
      <c r="O90" s="477"/>
      <c r="P90" s="485"/>
      <c r="Q90" s="479"/>
      <c r="R90" s="481"/>
      <c r="S90" s="483"/>
      <c r="T90" s="221"/>
    </row>
    <row r="91" spans="1:20" ht="15.75">
      <c r="A91" s="459">
        <f>Хлорамфеникол!B135</f>
        <v>23</v>
      </c>
      <c r="B91" s="461"/>
      <c r="C91" s="300">
        <f>Хлорамфеникол!F135</f>
        <v>1.0285499571079844</v>
      </c>
      <c r="D91" s="489">
        <f>Хлорамфеникол!G135</f>
        <v>1.0285500000000001</v>
      </c>
      <c r="E91" s="475">
        <f>VLOOKUP(Лист2!B375,Лист2!B375:I389,7)</f>
        <v>22</v>
      </c>
      <c r="F91" s="490" t="str">
        <f>IF(Q91=N91,"0",IF(Q91=O91,"0",(0.01*E91*D91)))</f>
        <v>0</v>
      </c>
      <c r="G91" s="490" t="str">
        <f>IF(Q91=N91,"0",IF(Q91=O91,"0",(ABS(C91-C92))))</f>
        <v>0</v>
      </c>
      <c r="H91" s="474" t="str">
        <f>IF(Q91=N91," ",IF(Q91=O91," ",IF(G91&lt;F91,"приемлемо","неприемлемо")))</f>
        <v xml:space="preserve"> </v>
      </c>
      <c r="I91" s="475">
        <f>VLOOKUP(Лист2!B375,Лист2!B375:I385,8)</f>
        <v>32</v>
      </c>
      <c r="J91" s="491" t="str">
        <f>IF(Q91=N91,"0",IF(Q91=O91,"0",(0.01*I91*D91)))</f>
        <v>0</v>
      </c>
      <c r="K91" s="474" t="str">
        <f>IF(Q91=N91," ",IF(Q91=O91," ",IF(G91&lt;J91,"приемлемо","неприемлемо")))</f>
        <v xml:space="preserve"> </v>
      </c>
      <c r="L91" s="475">
        <f>VLOOKUP(Лист2!B375,Лист2!B375:I389,6)</f>
        <v>26</v>
      </c>
      <c r="M91" s="471" t="str">
        <f>IF(Q91=N91,"0",IF(Q91=O91,"0",(0.01*L91*D91)))</f>
        <v>0</v>
      </c>
      <c r="N91" s="476">
        <f>VLOOKUP(Лист2!B375,Лист2!B375:I389,4)</f>
        <v>1.5E-5</v>
      </c>
      <c r="O91" s="477">
        <f>VLOOKUP(Лист2!B375,Лист2!B375:I389,5)</f>
        <v>7.5000000000000002E-4</v>
      </c>
      <c r="P91" s="484" t="str">
        <f>IF(Q91=N91,"&lt;",IF(Q91=O91,"&gt;"," "))</f>
        <v>&gt;</v>
      </c>
      <c r="Q91" s="478">
        <f>IF(D91&lt;=N91,N91,IF(D91&gt;=O91,O91,D91))</f>
        <v>7.5000000000000002E-4</v>
      </c>
      <c r="R91" s="480" t="s">
        <v>258</v>
      </c>
      <c r="S91" s="482" t="str">
        <f>M91</f>
        <v>0</v>
      </c>
      <c r="T91" s="221"/>
    </row>
    <row r="92" spans="1:20" ht="15.75">
      <c r="A92" s="460"/>
      <c r="B92" s="462"/>
      <c r="C92" s="300">
        <f>Хлорамфеникол!F136</f>
        <v>1.0285499571079844</v>
      </c>
      <c r="D92" s="489"/>
      <c r="E92" s="475"/>
      <c r="F92" s="490"/>
      <c r="G92" s="490"/>
      <c r="H92" s="474"/>
      <c r="I92" s="475"/>
      <c r="J92" s="491"/>
      <c r="K92" s="474"/>
      <c r="L92" s="475"/>
      <c r="M92" s="471"/>
      <c r="N92" s="476"/>
      <c r="O92" s="477"/>
      <c r="P92" s="485"/>
      <c r="Q92" s="479"/>
      <c r="R92" s="481"/>
      <c r="S92" s="483"/>
      <c r="T92" s="221"/>
    </row>
    <row r="93" spans="1:20" ht="15.75">
      <c r="A93" s="459">
        <f>Хлорамфеникол!B137</f>
        <v>24</v>
      </c>
      <c r="B93" s="461"/>
      <c r="C93" s="300">
        <f>Хлорамфеникол!F137</f>
        <v>1.0285499571079844</v>
      </c>
      <c r="D93" s="489">
        <f>Хлорамфеникол!G137</f>
        <v>1.0285500000000001</v>
      </c>
      <c r="E93" s="475">
        <f>VLOOKUP(Лист2!B392,Лист2!B392:I406,7)</f>
        <v>22</v>
      </c>
      <c r="F93" s="490" t="str">
        <f>IF(Q93=N93,"0",IF(Q93=O93,"0",(0.01*E93*D93)))</f>
        <v>0</v>
      </c>
      <c r="G93" s="490" t="str">
        <f>IF(Q93=N93,"0",IF(Q93=O93,"0",(ABS(C93-C94))))</f>
        <v>0</v>
      </c>
      <c r="H93" s="474" t="str">
        <f>IF(Q93=N93," ",IF(Q93=O93," ",IF(G93&lt;F93,"приемлемо","неприемлемо")))</f>
        <v xml:space="preserve"> </v>
      </c>
      <c r="I93" s="475">
        <f>VLOOKUP(Лист2!B392,Лист2!B392:I402,8)</f>
        <v>32</v>
      </c>
      <c r="J93" s="491" t="str">
        <f>IF(Q93=N93,"0",IF(Q93=O93,"0",(0.01*I93*D93)))</f>
        <v>0</v>
      </c>
      <c r="K93" s="474" t="str">
        <f>IF(Q93=N93," ",IF(Q93=O93," ",IF(G93&lt;J93,"приемлемо","неприемлемо")))</f>
        <v xml:space="preserve"> </v>
      </c>
      <c r="L93" s="475">
        <f>VLOOKUP(Лист2!B392,Лист2!B392:I406,6)</f>
        <v>26</v>
      </c>
      <c r="M93" s="471" t="str">
        <f>IF(Q93=N93,"0",IF(Q93=O93,"0",(0.01*L93*D93)))</f>
        <v>0</v>
      </c>
      <c r="N93" s="476">
        <f>VLOOKUP(Лист2!B392,Лист2!B392:I406,4)</f>
        <v>1.5E-5</v>
      </c>
      <c r="O93" s="477">
        <f>VLOOKUP(Лист2!B392,Лист2!B392:I406,5)</f>
        <v>7.5000000000000002E-4</v>
      </c>
      <c r="P93" s="484" t="str">
        <f>IF(Q93=N93,"&lt;",IF(Q93=O93,"&gt;"," "))</f>
        <v>&gt;</v>
      </c>
      <c r="Q93" s="478">
        <f>IF(D93&lt;=N93,N93,IF(D93&gt;=O93,O93,D93))</f>
        <v>7.5000000000000002E-4</v>
      </c>
      <c r="R93" s="480" t="s">
        <v>258</v>
      </c>
      <c r="S93" s="482" t="str">
        <f>M93</f>
        <v>0</v>
      </c>
      <c r="T93" s="221"/>
    </row>
    <row r="94" spans="1:20" ht="15.75">
      <c r="A94" s="460"/>
      <c r="B94" s="462"/>
      <c r="C94" s="300">
        <f>Хлорамфеникол!F138</f>
        <v>1.0285499571079844</v>
      </c>
      <c r="D94" s="489"/>
      <c r="E94" s="475"/>
      <c r="F94" s="490"/>
      <c r="G94" s="490"/>
      <c r="H94" s="474"/>
      <c r="I94" s="475"/>
      <c r="J94" s="491"/>
      <c r="K94" s="474"/>
      <c r="L94" s="475"/>
      <c r="M94" s="471"/>
      <c r="N94" s="476"/>
      <c r="O94" s="477"/>
      <c r="P94" s="485"/>
      <c r="Q94" s="479"/>
      <c r="R94" s="481"/>
      <c r="S94" s="483"/>
      <c r="T94" s="221"/>
    </row>
    <row r="95" spans="1:20" ht="15.75">
      <c r="A95" s="459">
        <f>Хлорамфеникол!B139</f>
        <v>25</v>
      </c>
      <c r="B95" s="461"/>
      <c r="C95" s="300">
        <f>Хлорамфеникол!F139</f>
        <v>1.0285499571079844</v>
      </c>
      <c r="D95" s="489">
        <f>Хлорамфеникол!G139</f>
        <v>1.0285500000000001</v>
      </c>
      <c r="E95" s="475">
        <f>VLOOKUP(Лист2!B409,Лист2!B409:I423,7)</f>
        <v>22</v>
      </c>
      <c r="F95" s="490" t="str">
        <f>IF(Q95=N95,"0",IF(Q95=O95,"0",(0.01*E95*D95)))</f>
        <v>0</v>
      </c>
      <c r="G95" s="490" t="str">
        <f>IF(Q95=N95,"0",IF(Q95=O95,"0",(ABS(C95-C96))))</f>
        <v>0</v>
      </c>
      <c r="H95" s="474" t="str">
        <f>IF(Q95=N95," ",IF(Q95=O95," ",IF(G95&lt;F95,"приемлемо","неприемлемо")))</f>
        <v xml:space="preserve"> </v>
      </c>
      <c r="I95" s="475">
        <f>VLOOKUP(Лист2!B409,Лист2!B409:I419,8)</f>
        <v>32</v>
      </c>
      <c r="J95" s="491" t="str">
        <f>IF(Q95=N95,"0",IF(Q95=O95,"0",(0.01*I95*D95)))</f>
        <v>0</v>
      </c>
      <c r="K95" s="474" t="str">
        <f>IF(Q95=N95," ",IF(Q95=O95," ",IF(G95&lt;J95,"приемлемо","неприемлемо")))</f>
        <v xml:space="preserve"> </v>
      </c>
      <c r="L95" s="475">
        <f>VLOOKUP(Лист2!B409,Лист2!B409:I423,6)</f>
        <v>26</v>
      </c>
      <c r="M95" s="471" t="str">
        <f>IF(Q95=N95,"0",IF(Q95=O95,"0",(0.01*L95*D95)))</f>
        <v>0</v>
      </c>
      <c r="N95" s="476">
        <f>VLOOKUP(Лист2!B409,Лист2!B409:I423,4)</f>
        <v>1.5E-5</v>
      </c>
      <c r="O95" s="477">
        <f>VLOOKUP(Лист2!B409,Лист2!B409:I423,5)</f>
        <v>7.5000000000000002E-4</v>
      </c>
      <c r="P95" s="484" t="str">
        <f>IF(Q95=N95,"&lt;",IF(Q95=O95,"&gt;"," "))</f>
        <v>&gt;</v>
      </c>
      <c r="Q95" s="478">
        <f>IF(D95&lt;=N95,N95,IF(D95&gt;=O95,O95,D95))</f>
        <v>7.5000000000000002E-4</v>
      </c>
      <c r="R95" s="480" t="s">
        <v>258</v>
      </c>
      <c r="S95" s="482" t="str">
        <f>M95</f>
        <v>0</v>
      </c>
      <c r="T95" s="221"/>
    </row>
    <row r="96" spans="1:20" ht="15.75">
      <c r="A96" s="460"/>
      <c r="B96" s="462"/>
      <c r="C96" s="300">
        <f>Хлорамфеникол!F140</f>
        <v>1.0285499571079844</v>
      </c>
      <c r="D96" s="489"/>
      <c r="E96" s="475"/>
      <c r="F96" s="490"/>
      <c r="G96" s="490"/>
      <c r="H96" s="474"/>
      <c r="I96" s="475"/>
      <c r="J96" s="491"/>
      <c r="K96" s="474"/>
      <c r="L96" s="475"/>
      <c r="M96" s="471"/>
      <c r="N96" s="476"/>
      <c r="O96" s="477"/>
      <c r="P96" s="485"/>
      <c r="Q96" s="479"/>
      <c r="R96" s="481"/>
      <c r="S96" s="483"/>
      <c r="T96" s="221"/>
    </row>
    <row r="97" spans="1:20" ht="15.75">
      <c r="A97" s="459">
        <f>Хлорамфеникол!B141</f>
        <v>26</v>
      </c>
      <c r="B97" s="461"/>
      <c r="C97" s="300">
        <f>Хлорамфеникол!F141</f>
        <v>1.0285499571079844</v>
      </c>
      <c r="D97" s="489">
        <f>Хлорамфеникол!G141</f>
        <v>1.0285500000000001</v>
      </c>
      <c r="E97" s="475">
        <f>VLOOKUP(Лист2!B426,Лист2!B426:I440,7)</f>
        <v>22</v>
      </c>
      <c r="F97" s="490" t="str">
        <f>IF(Q97=N97,"0",IF(Q97=O97,"0",(0.01*E97*D97)))</f>
        <v>0</v>
      </c>
      <c r="G97" s="490" t="str">
        <f>IF(Q97=N97,"0",IF(Q97=O97,"0",(ABS(C97-C98))))</f>
        <v>0</v>
      </c>
      <c r="H97" s="474" t="str">
        <f>IF(Q97=N97," ",IF(Q97=O97," ",IF(G97&lt;F97,"приемлемо","неприемлемо")))</f>
        <v xml:space="preserve"> </v>
      </c>
      <c r="I97" s="475">
        <f>VLOOKUP(Лист2!B426,Лист2!B426:I436,8)</f>
        <v>32</v>
      </c>
      <c r="J97" s="491" t="str">
        <f>IF(Q97=N97,"0",IF(Q97=O97,"0",(0.01*I97*D97)))</f>
        <v>0</v>
      </c>
      <c r="K97" s="474" t="str">
        <f>IF(Q97=N97," ",IF(Q97=O97," ",IF(G97&lt;J97,"приемлемо","неприемлемо")))</f>
        <v xml:space="preserve"> </v>
      </c>
      <c r="L97" s="475">
        <f>VLOOKUP(Лист2!B426,Лист2!B426:I440,6)</f>
        <v>26</v>
      </c>
      <c r="M97" s="471" t="str">
        <f>IF(Q97=N97,"0",IF(Q97=O97,"0",(0.01*L97*D97)))</f>
        <v>0</v>
      </c>
      <c r="N97" s="476">
        <f>VLOOKUP(Лист2!B426,Лист2!B426:I440,4)</f>
        <v>1.5E-5</v>
      </c>
      <c r="O97" s="477">
        <f>VLOOKUP(Лист2!B426,Лист2!B426:I440,5)</f>
        <v>7.5000000000000002E-4</v>
      </c>
      <c r="P97" s="484" t="str">
        <f>IF(Q97=N97,"&lt;",IF(Q97=O97,"&gt;"," "))</f>
        <v>&gt;</v>
      </c>
      <c r="Q97" s="478">
        <f>IF(D97&lt;=N97,N97,IF(D97&gt;=O97,O97,D97))</f>
        <v>7.5000000000000002E-4</v>
      </c>
      <c r="R97" s="480" t="s">
        <v>258</v>
      </c>
      <c r="S97" s="482" t="str">
        <f>M97</f>
        <v>0</v>
      </c>
      <c r="T97" s="221"/>
    </row>
    <row r="98" spans="1:20" ht="15.75">
      <c r="A98" s="460"/>
      <c r="B98" s="462"/>
      <c r="C98" s="300">
        <f>Хлорамфеникол!F142</f>
        <v>1.0285499571079844</v>
      </c>
      <c r="D98" s="489"/>
      <c r="E98" s="475"/>
      <c r="F98" s="490"/>
      <c r="G98" s="490"/>
      <c r="H98" s="474"/>
      <c r="I98" s="475"/>
      <c r="J98" s="491"/>
      <c r="K98" s="474"/>
      <c r="L98" s="475"/>
      <c r="M98" s="471"/>
      <c r="N98" s="476"/>
      <c r="O98" s="477"/>
      <c r="P98" s="485"/>
      <c r="Q98" s="479"/>
      <c r="R98" s="481"/>
      <c r="S98" s="483"/>
      <c r="T98" s="221"/>
    </row>
    <row r="99" spans="1:20" ht="15.75">
      <c r="A99" s="459">
        <f>Хлорамфеникол!B143</f>
        <v>27</v>
      </c>
      <c r="B99" s="461"/>
      <c r="C99" s="300">
        <f>Хлорамфеникол!F143</f>
        <v>1.0285499571079844</v>
      </c>
      <c r="D99" s="489">
        <f>Хлорамфеникол!G143</f>
        <v>1.0285500000000001</v>
      </c>
      <c r="E99" s="475">
        <f>VLOOKUP(Лист2!B443,Лист2!B443:I457,7)</f>
        <v>22</v>
      </c>
      <c r="F99" s="490" t="str">
        <f>IF(Q99=N99,"0",IF(Q99=O99,"0",(0.01*E99*D99)))</f>
        <v>0</v>
      </c>
      <c r="G99" s="490" t="str">
        <f>IF(Q99=N99,"0",IF(Q99=O99,"0",(ABS(C99-C100))))</f>
        <v>0</v>
      </c>
      <c r="H99" s="474" t="str">
        <f>IF(Q99=N99," ",IF(Q99=O99," ",IF(G99&lt;F99,"приемлемо","неприемлемо")))</f>
        <v xml:space="preserve"> </v>
      </c>
      <c r="I99" s="475">
        <f>VLOOKUP(Лист2!B443,Лист2!B443:I453,8)</f>
        <v>32</v>
      </c>
      <c r="J99" s="491" t="str">
        <f>IF(Q99=N99,"0",IF(Q99=O99,"0",(0.01*I99*D99)))</f>
        <v>0</v>
      </c>
      <c r="K99" s="474" t="str">
        <f>IF(Q99=N99," ",IF(Q99=O99," ",IF(G99&lt;J99,"приемлемо","неприемлемо")))</f>
        <v xml:space="preserve"> </v>
      </c>
      <c r="L99" s="475">
        <f>VLOOKUP(Лист2!B443,Лист2!B443:I457,6)</f>
        <v>26</v>
      </c>
      <c r="M99" s="471" t="str">
        <f>IF(Q99=N99,"0",IF(Q99=O99,"0",(0.01*L99*D99)))</f>
        <v>0</v>
      </c>
      <c r="N99" s="476">
        <f>VLOOKUP(Лист2!B443,Лист2!B443:I457,4)</f>
        <v>1.5E-5</v>
      </c>
      <c r="O99" s="477">
        <f>VLOOKUP(Лист2!B443,Лист2!B443:I457,5)</f>
        <v>7.5000000000000002E-4</v>
      </c>
      <c r="P99" s="484" t="str">
        <f>IF(Q99=N99,"&lt;",IF(Q99=O99,"&gt;"," "))</f>
        <v>&gt;</v>
      </c>
      <c r="Q99" s="478">
        <f>IF(D99&lt;=N99,N99,IF(D99&gt;=O99,O99,D99))</f>
        <v>7.5000000000000002E-4</v>
      </c>
      <c r="R99" s="480" t="s">
        <v>258</v>
      </c>
      <c r="S99" s="482" t="str">
        <f>M99</f>
        <v>0</v>
      </c>
      <c r="T99" s="221"/>
    </row>
    <row r="100" spans="1:20" ht="15.75">
      <c r="A100" s="460"/>
      <c r="B100" s="462"/>
      <c r="C100" s="300">
        <f>Хлорамфеникол!F144</f>
        <v>1.0285499571079844</v>
      </c>
      <c r="D100" s="489"/>
      <c r="E100" s="475"/>
      <c r="F100" s="490"/>
      <c r="G100" s="490"/>
      <c r="H100" s="474"/>
      <c r="I100" s="475"/>
      <c r="J100" s="491"/>
      <c r="K100" s="474"/>
      <c r="L100" s="475"/>
      <c r="M100" s="471"/>
      <c r="N100" s="476"/>
      <c r="O100" s="477"/>
      <c r="P100" s="485"/>
      <c r="Q100" s="479"/>
      <c r="R100" s="481"/>
      <c r="S100" s="483"/>
      <c r="T100" s="221"/>
    </row>
    <row r="101" spans="1:20" ht="15.75">
      <c r="A101" s="459">
        <f>Хлорамфеникол!B145</f>
        <v>28</v>
      </c>
      <c r="B101" s="461"/>
      <c r="C101" s="300">
        <f>Хлорамфеникол!F145</f>
        <v>1.0285499571079844</v>
      </c>
      <c r="D101" s="489">
        <f>Хлорамфеникол!G145</f>
        <v>1.0285500000000001</v>
      </c>
      <c r="E101" s="475">
        <f>VLOOKUP(Лист2!B460,Лист2!B460:I474,7)</f>
        <v>22</v>
      </c>
      <c r="F101" s="490" t="str">
        <f>IF(Q101=N101,"0",IF(Q101=O101,"0",(0.01*E101*D101)))</f>
        <v>0</v>
      </c>
      <c r="G101" s="490" t="str">
        <f>IF(Q101=N101,"0",IF(Q101=O101,"0",(ABS(C101-C102))))</f>
        <v>0</v>
      </c>
      <c r="H101" s="474" t="str">
        <f>IF(Q101=N101," ",IF(Q101=O101," ",IF(G101&lt;F101,"приемлемо","неприемлемо")))</f>
        <v xml:space="preserve"> </v>
      </c>
      <c r="I101" s="475">
        <f>VLOOKUP(Лист2!B460,Лист2!B460:I470,8)</f>
        <v>32</v>
      </c>
      <c r="J101" s="491" t="str">
        <f>IF(Q101=N101,"0",IF(Q101=O101,"0",(0.01*I101*D101)))</f>
        <v>0</v>
      </c>
      <c r="K101" s="474" t="str">
        <f>IF(Q101=N101," ",IF(Q101=O101," ",IF(G101&lt;J101,"приемлемо","неприемлемо")))</f>
        <v xml:space="preserve"> </v>
      </c>
      <c r="L101" s="475">
        <f>VLOOKUP(Лист2!B460,Лист2!B460:I474,6)</f>
        <v>26</v>
      </c>
      <c r="M101" s="471" t="str">
        <f>IF(Q101=N101,"0",IF(Q101=O101,"0",(0.01*L101*D101)))</f>
        <v>0</v>
      </c>
      <c r="N101" s="476">
        <f>VLOOKUP(Лист2!B460,Лист2!B460:I474,4)</f>
        <v>1.5E-5</v>
      </c>
      <c r="O101" s="477">
        <f>VLOOKUP(Лист2!B460,Лист2!B460:I474,5)</f>
        <v>7.5000000000000002E-4</v>
      </c>
      <c r="P101" s="484" t="str">
        <f>IF(Q101=N101,"&lt;",IF(Q101=O101,"&gt;"," "))</f>
        <v>&gt;</v>
      </c>
      <c r="Q101" s="478">
        <f>IF(D101&lt;=N101,N101,IF(D101&gt;=O101,O101,D101))</f>
        <v>7.5000000000000002E-4</v>
      </c>
      <c r="R101" s="480" t="s">
        <v>258</v>
      </c>
      <c r="S101" s="482" t="str">
        <f>M101</f>
        <v>0</v>
      </c>
      <c r="T101" s="221"/>
    </row>
    <row r="102" spans="1:20" ht="15.75">
      <c r="A102" s="460"/>
      <c r="B102" s="462"/>
      <c r="C102" s="300">
        <f>Хлорамфеникол!F146</f>
        <v>1.0285499571079844</v>
      </c>
      <c r="D102" s="489"/>
      <c r="E102" s="475"/>
      <c r="F102" s="490"/>
      <c r="G102" s="490"/>
      <c r="H102" s="474"/>
      <c r="I102" s="475"/>
      <c r="J102" s="491"/>
      <c r="K102" s="474"/>
      <c r="L102" s="475"/>
      <c r="M102" s="471"/>
      <c r="N102" s="476"/>
      <c r="O102" s="477"/>
      <c r="P102" s="485"/>
      <c r="Q102" s="479"/>
      <c r="R102" s="481"/>
      <c r="S102" s="483"/>
      <c r="T102" s="221"/>
    </row>
    <row r="103" spans="1:20" ht="15.75">
      <c r="A103" s="459">
        <f>Хлорамфеникол!B147</f>
        <v>29</v>
      </c>
      <c r="B103" s="461"/>
      <c r="C103" s="300">
        <f>Хлорамфеникол!F147</f>
        <v>1.0285499571079844</v>
      </c>
      <c r="D103" s="489">
        <f>Хлорамфеникол!G147</f>
        <v>1.0285500000000001</v>
      </c>
      <c r="E103" s="475">
        <f>VLOOKUP(Лист2!B477,Лист2!B477:I491,7)</f>
        <v>22</v>
      </c>
      <c r="F103" s="490" t="str">
        <f>IF(Q103=N103,"0",IF(Q103=O103,"0",(0.01*E103*D103)))</f>
        <v>0</v>
      </c>
      <c r="G103" s="490" t="str">
        <f>IF(Q103=N103,"0",IF(Q103=O103,"0",(ABS(C103-C104))))</f>
        <v>0</v>
      </c>
      <c r="H103" s="474" t="str">
        <f>IF(Q103=N103," ",IF(Q103=O103," ",IF(G103&lt;F103,"приемлемо","неприемлемо")))</f>
        <v xml:space="preserve"> </v>
      </c>
      <c r="I103" s="475">
        <f>VLOOKUP(Лист2!B477,Лист2!B477:I487,8)</f>
        <v>32</v>
      </c>
      <c r="J103" s="491" t="str">
        <f>IF(Q103=N103,"0",IF(Q103=O103,"0",(0.01*I103*D103)))</f>
        <v>0</v>
      </c>
      <c r="K103" s="474" t="str">
        <f>IF(Q103=N103," ",IF(Q103=O103," ",IF(G103&lt;J103,"приемлемо","неприемлемо")))</f>
        <v xml:space="preserve"> </v>
      </c>
      <c r="L103" s="475">
        <f>VLOOKUP(Лист2!B477,Лист2!B477:I491,6)</f>
        <v>26</v>
      </c>
      <c r="M103" s="471" t="str">
        <f>IF(Q103=N103,"0",IF(Q103=O103,"0",(0.01*L103*D103)))</f>
        <v>0</v>
      </c>
      <c r="N103" s="476">
        <f>VLOOKUP(Лист2!B477,Лист2!B477:I491,4)</f>
        <v>1.5E-5</v>
      </c>
      <c r="O103" s="477">
        <f>VLOOKUP(Лист2!B477,Лист2!B477:I491,5)</f>
        <v>7.5000000000000002E-4</v>
      </c>
      <c r="P103" s="484" t="str">
        <f>IF(Q103=N103,"&lt;",IF(Q103=O103,"&gt;"," "))</f>
        <v>&gt;</v>
      </c>
      <c r="Q103" s="478">
        <f>IF(D103&lt;=N103,N103,IF(D103&gt;=O103,O103,D103))</f>
        <v>7.5000000000000002E-4</v>
      </c>
      <c r="R103" s="480" t="s">
        <v>258</v>
      </c>
      <c r="S103" s="482" t="str">
        <f>M103</f>
        <v>0</v>
      </c>
      <c r="T103" s="221"/>
    </row>
    <row r="104" spans="1:20" ht="15.75">
      <c r="A104" s="460"/>
      <c r="B104" s="462"/>
      <c r="C104" s="300">
        <f>Хлорамфеникол!F148</f>
        <v>1.0285499571079844</v>
      </c>
      <c r="D104" s="489"/>
      <c r="E104" s="475"/>
      <c r="F104" s="490"/>
      <c r="G104" s="490"/>
      <c r="H104" s="474"/>
      <c r="I104" s="475"/>
      <c r="J104" s="491"/>
      <c r="K104" s="474"/>
      <c r="L104" s="475"/>
      <c r="M104" s="471"/>
      <c r="N104" s="476"/>
      <c r="O104" s="477"/>
      <c r="P104" s="485"/>
      <c r="Q104" s="479"/>
      <c r="R104" s="481"/>
      <c r="S104" s="483"/>
      <c r="T104" s="221"/>
    </row>
    <row r="105" spans="1:20" ht="15.75">
      <c r="A105" s="459">
        <f>Хлорамфеникол!B149</f>
        <v>30</v>
      </c>
      <c r="B105" s="461"/>
      <c r="C105" s="300">
        <f>Хлорамфеникол!F149</f>
        <v>1.0285499571079844</v>
      </c>
      <c r="D105" s="489">
        <f>Хлорамфеникол!G149</f>
        <v>1.0285500000000001</v>
      </c>
      <c r="E105" s="475">
        <f>VLOOKUP(Лист2!B494,Лист2!B494:I508,7)</f>
        <v>22</v>
      </c>
      <c r="F105" s="490" t="str">
        <f>IF(Q105=N105,"0",IF(Q105=O105,"0",(0.01*E105*D105)))</f>
        <v>0</v>
      </c>
      <c r="G105" s="490" t="str">
        <f>IF(Q105=N105,"0",IF(Q105=O105,"0",(ABS(C105-C106))))</f>
        <v>0</v>
      </c>
      <c r="H105" s="474" t="str">
        <f>IF(Q105=N105," ",IF(Q105=O105," ",IF(G105&lt;F105,"приемлемо","неприемлемо")))</f>
        <v xml:space="preserve"> </v>
      </c>
      <c r="I105" s="475">
        <f>VLOOKUP(Лист2!B494,Лист2!B494:I504,8)</f>
        <v>32</v>
      </c>
      <c r="J105" s="491" t="str">
        <f>IF(Q105=N105,"0",IF(Q105=O105,"0",(0.01*I105*D105)))</f>
        <v>0</v>
      </c>
      <c r="K105" s="474" t="str">
        <f>IF(Q105=N105," ",IF(Q105=O105," ",IF(G105&lt;J105,"приемлемо","неприемлемо")))</f>
        <v xml:space="preserve"> </v>
      </c>
      <c r="L105" s="475">
        <f>VLOOKUP(Лист2!B494,Лист2!B494:I508,6)</f>
        <v>26</v>
      </c>
      <c r="M105" s="471" t="str">
        <f>IF(Q105=N105,"0",IF(Q105=O105,"0",(0.01*L105*D105)))</f>
        <v>0</v>
      </c>
      <c r="N105" s="476">
        <f>VLOOKUP(Лист2!B494,Лист2!B494:I508,4)</f>
        <v>1.5E-5</v>
      </c>
      <c r="O105" s="477">
        <f>VLOOKUP(Лист2!B494,Лист2!B494:I508,5)</f>
        <v>7.5000000000000002E-4</v>
      </c>
      <c r="P105" s="484" t="str">
        <f>IF(Q105=N105,"&lt;",IF(Q105=O105,"&gt;"," "))</f>
        <v>&gt;</v>
      </c>
      <c r="Q105" s="478">
        <f>IF(D105&lt;=N105,N105,IF(D105&gt;=O105,O105,D105))</f>
        <v>7.5000000000000002E-4</v>
      </c>
      <c r="R105" s="480" t="s">
        <v>258</v>
      </c>
      <c r="S105" s="482" t="str">
        <f>M105</f>
        <v>0</v>
      </c>
      <c r="T105" s="221"/>
    </row>
    <row r="106" spans="1:20" ht="15.75">
      <c r="A106" s="460"/>
      <c r="B106" s="462"/>
      <c r="C106" s="300">
        <f>Хлорамфеникол!F150</f>
        <v>1.0285499571079844</v>
      </c>
      <c r="D106" s="489"/>
      <c r="E106" s="475"/>
      <c r="F106" s="490"/>
      <c r="G106" s="490"/>
      <c r="H106" s="474"/>
      <c r="I106" s="475"/>
      <c r="J106" s="491"/>
      <c r="K106" s="474"/>
      <c r="L106" s="475"/>
      <c r="M106" s="471"/>
      <c r="N106" s="476"/>
      <c r="O106" s="477"/>
      <c r="P106" s="485"/>
      <c r="Q106" s="479"/>
      <c r="R106" s="481"/>
      <c r="S106" s="483"/>
      <c r="T106" s="221"/>
    </row>
    <row r="107" spans="1:20" ht="15.75">
      <c r="A107" s="459">
        <f>Хлорамфеникол!B151</f>
        <v>31</v>
      </c>
      <c r="B107" s="461"/>
      <c r="C107" s="300">
        <f>Хлорамфеникол!F151</f>
        <v>1.0285499571079844</v>
      </c>
      <c r="D107" s="489">
        <f>Хлорамфеникол!G151</f>
        <v>1.0285500000000001</v>
      </c>
      <c r="E107" s="475">
        <f>VLOOKUP(Лист2!B511,Лист2!B511:I525,7)</f>
        <v>22</v>
      </c>
      <c r="F107" s="490" t="str">
        <f>IF(Q107=N107,"0",IF(Q107=O107,"0",(0.01*E107*D107)))</f>
        <v>0</v>
      </c>
      <c r="G107" s="490" t="str">
        <f>IF(Q107=N107,"0",IF(Q107=O107,"0",(ABS(C107-C108))))</f>
        <v>0</v>
      </c>
      <c r="H107" s="474" t="str">
        <f>IF(Q107=N107," ",IF(Q107=O107," ",IF(G107&lt;F107,"приемлемо","неприемлемо")))</f>
        <v xml:space="preserve"> </v>
      </c>
      <c r="I107" s="475">
        <f>VLOOKUP(Лист2!B511,Лист2!B511:I521,8)</f>
        <v>32</v>
      </c>
      <c r="J107" s="491" t="str">
        <f>IF(Q107=N107,"0",IF(Q107=O107,"0",(0.01*I107*D107)))</f>
        <v>0</v>
      </c>
      <c r="K107" s="474" t="str">
        <f>IF(Q107=N107," ",IF(Q107=O107," ",IF(G107&lt;J107,"приемлемо","неприемлемо")))</f>
        <v xml:space="preserve"> </v>
      </c>
      <c r="L107" s="475">
        <f>VLOOKUP(Лист2!B511,Лист2!B511:I525,6)</f>
        <v>26</v>
      </c>
      <c r="M107" s="471" t="str">
        <f>IF(Q107=N107,"0",IF(Q107=O107,"0",(0.01*L107*D107)))</f>
        <v>0</v>
      </c>
      <c r="N107" s="476">
        <f>VLOOKUP(Лист2!B511,Лист2!B511:I525,4)</f>
        <v>1.5E-5</v>
      </c>
      <c r="O107" s="477">
        <f>VLOOKUP(Лист2!B511,Лист2!B511:I525,5)</f>
        <v>7.5000000000000002E-4</v>
      </c>
      <c r="P107" s="484" t="str">
        <f>IF(Q107=N107,"&lt;",IF(Q107=O107,"&gt;"," "))</f>
        <v>&gt;</v>
      </c>
      <c r="Q107" s="478">
        <f>IF(D107&lt;=N107,N107,IF(D107&gt;=O107,O107,D107))</f>
        <v>7.5000000000000002E-4</v>
      </c>
      <c r="R107" s="480" t="s">
        <v>258</v>
      </c>
      <c r="S107" s="482" t="str">
        <f>M107</f>
        <v>0</v>
      </c>
      <c r="T107" s="221"/>
    </row>
    <row r="108" spans="1:20" ht="15.75">
      <c r="A108" s="460"/>
      <c r="B108" s="462"/>
      <c r="C108" s="300">
        <f>Хлорамфеникол!F152</f>
        <v>1.0285499571079844</v>
      </c>
      <c r="D108" s="489"/>
      <c r="E108" s="475"/>
      <c r="F108" s="490"/>
      <c r="G108" s="490"/>
      <c r="H108" s="474"/>
      <c r="I108" s="475"/>
      <c r="J108" s="491"/>
      <c r="K108" s="474"/>
      <c r="L108" s="475"/>
      <c r="M108" s="471"/>
      <c r="N108" s="476"/>
      <c r="O108" s="477"/>
      <c r="P108" s="485"/>
      <c r="Q108" s="479"/>
      <c r="R108" s="481"/>
      <c r="S108" s="483"/>
      <c r="T108" s="221"/>
    </row>
    <row r="109" spans="1:20" ht="15.75">
      <c r="A109" s="459">
        <f>Хлорамфеникол!B153</f>
        <v>32</v>
      </c>
      <c r="B109" s="461"/>
      <c r="C109" s="300">
        <f>Хлорамфеникол!F153</f>
        <v>1.0285499571079844</v>
      </c>
      <c r="D109" s="489">
        <f>Хлорамфеникол!G153</f>
        <v>1.0285500000000001</v>
      </c>
      <c r="E109" s="475">
        <f>VLOOKUP(Лист2!B528,Лист2!B528:I542,7)</f>
        <v>22</v>
      </c>
      <c r="F109" s="490" t="str">
        <f>IF(Q109=N109,"0",IF(Q109=O109,"0",(0.01*E109*D109)))</f>
        <v>0</v>
      </c>
      <c r="G109" s="490" t="str">
        <f>IF(Q109=N109,"0",IF(Q109=O109,"0",(ABS(C109-C110))))</f>
        <v>0</v>
      </c>
      <c r="H109" s="474" t="str">
        <f>IF(Q109=N109," ",IF(Q109=O109," ",IF(G109&lt;F109,"приемлемо","неприемлемо")))</f>
        <v xml:space="preserve"> </v>
      </c>
      <c r="I109" s="475">
        <f>VLOOKUP(Лист2!B528,Лист2!B528:I538,8)</f>
        <v>32</v>
      </c>
      <c r="J109" s="491" t="str">
        <f>IF(Q109=N109,"0",IF(Q109=O109,"0",(0.01*I109*D109)))</f>
        <v>0</v>
      </c>
      <c r="K109" s="474" t="str">
        <f>IF(Q109=N109," ",IF(Q109=O109," ",IF(G109&lt;J109,"приемлемо","неприемлемо")))</f>
        <v xml:space="preserve"> </v>
      </c>
      <c r="L109" s="475">
        <f>VLOOKUP(Лист2!B528,Лист2!B528:I542,6)</f>
        <v>26</v>
      </c>
      <c r="M109" s="471" t="str">
        <f>IF(Q109=N109,"0",IF(Q109=O109,"0",(0.01*L109*D109)))</f>
        <v>0</v>
      </c>
      <c r="N109" s="476">
        <f>VLOOKUP(Лист2!B528,Лист2!B528:I542,4)</f>
        <v>1.5E-5</v>
      </c>
      <c r="O109" s="477">
        <f>VLOOKUP(Лист2!B528,Лист2!B528:I542,5)</f>
        <v>7.5000000000000002E-4</v>
      </c>
      <c r="P109" s="484" t="str">
        <f>IF(Q109=N109,"&lt;",IF(Q109=O109,"&gt;"," "))</f>
        <v>&gt;</v>
      </c>
      <c r="Q109" s="478">
        <f>IF(D109&lt;=N109,N109,IF(D109&gt;=O109,O109,D109))</f>
        <v>7.5000000000000002E-4</v>
      </c>
      <c r="R109" s="480" t="s">
        <v>258</v>
      </c>
      <c r="S109" s="482" t="str">
        <f>M109</f>
        <v>0</v>
      </c>
      <c r="T109" s="221"/>
    </row>
    <row r="110" spans="1:20" ht="15.75">
      <c r="A110" s="460"/>
      <c r="B110" s="462"/>
      <c r="C110" s="300">
        <f>Хлорамфеникол!F154</f>
        <v>1.0285499571079844</v>
      </c>
      <c r="D110" s="489"/>
      <c r="E110" s="475"/>
      <c r="F110" s="490"/>
      <c r="G110" s="490"/>
      <c r="H110" s="474"/>
      <c r="I110" s="475"/>
      <c r="J110" s="491"/>
      <c r="K110" s="474"/>
      <c r="L110" s="475"/>
      <c r="M110" s="471"/>
      <c r="N110" s="476"/>
      <c r="O110" s="477"/>
      <c r="P110" s="485"/>
      <c r="Q110" s="479"/>
      <c r="R110" s="481"/>
      <c r="S110" s="483"/>
      <c r="T110" s="221"/>
    </row>
    <row r="111" spans="1:20" ht="15.75">
      <c r="A111" s="459">
        <f>Хлорамфеникол!B155</f>
        <v>33</v>
      </c>
      <c r="B111" s="461"/>
      <c r="C111" s="300">
        <f>Хлорамфеникол!F155</f>
        <v>1.0285499571079844</v>
      </c>
      <c r="D111" s="489">
        <f>Хлорамфеникол!G155</f>
        <v>1.0285500000000001</v>
      </c>
      <c r="E111" s="475">
        <f>VLOOKUP(Лист2!B545,Лист2!B545:I559,7)</f>
        <v>22</v>
      </c>
      <c r="F111" s="490" t="str">
        <f>IF(Q111=N111,"0",IF(Q111=O111,"0",(0.01*E111*D111)))</f>
        <v>0</v>
      </c>
      <c r="G111" s="490" t="str">
        <f>IF(Q111=N111,"0",IF(Q111=O111,"0",(ABS(C111-C112))))</f>
        <v>0</v>
      </c>
      <c r="H111" s="474" t="str">
        <f>IF(Q111=N111," ",IF(Q111=O111," ",IF(G111&lt;F111,"приемлемо","неприемлемо")))</f>
        <v xml:space="preserve"> </v>
      </c>
      <c r="I111" s="475">
        <f>VLOOKUP(Лист2!B545,Лист2!B545:I555,8)</f>
        <v>32</v>
      </c>
      <c r="J111" s="491" t="str">
        <f>IF(Q111=N111,"0",IF(Q111=O111,"0",(0.01*I111*D111)))</f>
        <v>0</v>
      </c>
      <c r="K111" s="474" t="str">
        <f>IF(Q111=N111," ",IF(Q111=O111," ",IF(G111&lt;J111,"приемлемо","неприемлемо")))</f>
        <v xml:space="preserve"> </v>
      </c>
      <c r="L111" s="475">
        <f>VLOOKUP(Лист2!B545,Лист2!B545:I559,6)</f>
        <v>26</v>
      </c>
      <c r="M111" s="471" t="str">
        <f>IF(Q111=N111,"0",IF(Q111=O111,"0",(0.01*L111*D111)))</f>
        <v>0</v>
      </c>
      <c r="N111" s="476">
        <f>VLOOKUP(Лист2!B545,Лист2!B545:I559,4)</f>
        <v>1.5E-5</v>
      </c>
      <c r="O111" s="477">
        <f>VLOOKUP(Лист2!B545,Лист2!B545:I559,5)</f>
        <v>7.5000000000000002E-4</v>
      </c>
      <c r="P111" s="484" t="str">
        <f>IF(Q111=N111,"&lt;",IF(Q111=O111,"&gt;"," "))</f>
        <v>&gt;</v>
      </c>
      <c r="Q111" s="478">
        <f>IF(D111&lt;=N111,N111,IF(D111&gt;=O111,O111,D111))</f>
        <v>7.5000000000000002E-4</v>
      </c>
      <c r="R111" s="480" t="s">
        <v>258</v>
      </c>
      <c r="S111" s="482" t="str">
        <f>M111</f>
        <v>0</v>
      </c>
      <c r="T111" s="221"/>
    </row>
    <row r="112" spans="1:20" ht="15.75">
      <c r="A112" s="460"/>
      <c r="B112" s="462"/>
      <c r="C112" s="300">
        <f>Хлорамфеникол!F156</f>
        <v>1.0285499571079844</v>
      </c>
      <c r="D112" s="489"/>
      <c r="E112" s="475"/>
      <c r="F112" s="490"/>
      <c r="G112" s="490"/>
      <c r="H112" s="474"/>
      <c r="I112" s="475"/>
      <c r="J112" s="491"/>
      <c r="K112" s="474"/>
      <c r="L112" s="475"/>
      <c r="M112" s="471"/>
      <c r="N112" s="476"/>
      <c r="O112" s="477"/>
      <c r="P112" s="485"/>
      <c r="Q112" s="479"/>
      <c r="R112" s="481"/>
      <c r="S112" s="483"/>
      <c r="T112" s="221"/>
    </row>
    <row r="113" spans="1:20" ht="15.75">
      <c r="A113" s="459">
        <f>Хлорамфеникол!B157</f>
        <v>34</v>
      </c>
      <c r="B113" s="461"/>
      <c r="C113" s="300">
        <f>Хлорамфеникол!F157</f>
        <v>1.0285499571079844</v>
      </c>
      <c r="D113" s="489">
        <f>Хлорамфеникол!G157</f>
        <v>1.0285500000000001</v>
      </c>
      <c r="E113" s="475">
        <f>VLOOKUP(Лист2!B562,Лист2!B562:I576,7)</f>
        <v>22</v>
      </c>
      <c r="F113" s="490" t="str">
        <f>IF(Q113=N113,"0",IF(Q113=O113,"0",(0.01*E113*D113)))</f>
        <v>0</v>
      </c>
      <c r="G113" s="490" t="str">
        <f>IF(Q113=N113,"0",IF(Q113=O113,"0",(ABS(C113-C114))))</f>
        <v>0</v>
      </c>
      <c r="H113" s="474" t="str">
        <f>IF(Q113=N113," ",IF(Q113=O113," ",IF(G113&lt;F113,"приемлемо","неприемлемо")))</f>
        <v xml:space="preserve"> </v>
      </c>
      <c r="I113" s="475">
        <f>VLOOKUP(Лист2!B562,Лист2!B562:I572,8)</f>
        <v>32</v>
      </c>
      <c r="J113" s="491" t="str">
        <f>IF(Q113=N113,"0",IF(Q113=O113,"0",(0.01*I113*D113)))</f>
        <v>0</v>
      </c>
      <c r="K113" s="474" t="str">
        <f>IF(Q113=N113," ",IF(Q113=O113," ",IF(G113&lt;J113,"приемлемо","неприемлемо")))</f>
        <v xml:space="preserve"> </v>
      </c>
      <c r="L113" s="475">
        <f>VLOOKUP(Лист2!B562,Лист2!B562:I576,6)</f>
        <v>26</v>
      </c>
      <c r="M113" s="471" t="str">
        <f>IF(Q113=N113,"0",IF(Q113=O113,"0",(0.01*L113*D113)))</f>
        <v>0</v>
      </c>
      <c r="N113" s="476">
        <f>VLOOKUP(Лист2!B562,Лист2!B562:I576,4)</f>
        <v>1.5E-5</v>
      </c>
      <c r="O113" s="477">
        <f>VLOOKUP(Лист2!B562,Лист2!B562:I576,5)</f>
        <v>7.5000000000000002E-4</v>
      </c>
      <c r="P113" s="484" t="str">
        <f>IF(Q113=N113,"&lt;",IF(Q113=O113,"&gt;"," "))</f>
        <v>&gt;</v>
      </c>
      <c r="Q113" s="478">
        <f>IF(D113&lt;=N113,N113,IF(D113&gt;=O113,O113,D113))</f>
        <v>7.5000000000000002E-4</v>
      </c>
      <c r="R113" s="480" t="s">
        <v>258</v>
      </c>
      <c r="S113" s="482" t="str">
        <f>M113</f>
        <v>0</v>
      </c>
      <c r="T113" s="221"/>
    </row>
    <row r="114" spans="1:20" ht="15.75">
      <c r="A114" s="460"/>
      <c r="B114" s="462"/>
      <c r="C114" s="300">
        <f>Хлорамфеникол!F158</f>
        <v>1.0285499571079844</v>
      </c>
      <c r="D114" s="489"/>
      <c r="E114" s="475"/>
      <c r="F114" s="490"/>
      <c r="G114" s="490"/>
      <c r="H114" s="474"/>
      <c r="I114" s="475"/>
      <c r="J114" s="491"/>
      <c r="K114" s="474"/>
      <c r="L114" s="475"/>
      <c r="M114" s="471"/>
      <c r="N114" s="476"/>
      <c r="O114" s="477"/>
      <c r="P114" s="485"/>
      <c r="Q114" s="479"/>
      <c r="R114" s="481"/>
      <c r="S114" s="483"/>
      <c r="T114" s="221"/>
    </row>
    <row r="115" spans="1:20" ht="15.75">
      <c r="A115" s="459">
        <f>Хлорамфеникол!B159</f>
        <v>35</v>
      </c>
      <c r="B115" s="461"/>
      <c r="C115" s="300">
        <f>Хлорамфеникол!F159</f>
        <v>1.0285499571079844</v>
      </c>
      <c r="D115" s="489">
        <f>Хлорамфеникол!G159</f>
        <v>1.0285500000000001</v>
      </c>
      <c r="E115" s="475">
        <f>VLOOKUP(Лист2!B579,Лист2!B579:I593,7)</f>
        <v>22</v>
      </c>
      <c r="F115" s="490" t="str">
        <f>IF(Q115=N115,"0",IF(Q115=O115,"0",(0.01*E115*D115)))</f>
        <v>0</v>
      </c>
      <c r="G115" s="490" t="str">
        <f>IF(Q115=N115,"0",IF(Q115=O115,"0",(ABS(C115-C116))))</f>
        <v>0</v>
      </c>
      <c r="H115" s="474" t="str">
        <f>IF(Q115=N115," ",IF(Q115=O115," ",IF(G115&lt;F115,"приемлемо","неприемлемо")))</f>
        <v xml:space="preserve"> </v>
      </c>
      <c r="I115" s="475">
        <f>VLOOKUP(Лист2!B579,Лист2!B579:I589,8)</f>
        <v>32</v>
      </c>
      <c r="J115" s="491" t="str">
        <f>IF(Q115=N115,"0",IF(Q115=O115,"0",(0.01*I115*D115)))</f>
        <v>0</v>
      </c>
      <c r="K115" s="474" t="str">
        <f>IF(Q115=N115," ",IF(Q115=O115," ",IF(G115&lt;J115,"приемлемо","неприемлемо")))</f>
        <v xml:space="preserve"> </v>
      </c>
      <c r="L115" s="475">
        <f>VLOOKUP(Лист2!B579,Лист2!B579:I593,6)</f>
        <v>26</v>
      </c>
      <c r="M115" s="471" t="str">
        <f>IF(Q115=N115,"0",IF(Q115=O115,"0",(0.01*L115*D115)))</f>
        <v>0</v>
      </c>
      <c r="N115" s="476">
        <f>VLOOKUP(Лист2!B579,Лист2!B579:I593,4)</f>
        <v>1.5E-5</v>
      </c>
      <c r="O115" s="477">
        <f>VLOOKUP(Лист2!B579,Лист2!B579:I593,5)</f>
        <v>7.5000000000000002E-4</v>
      </c>
      <c r="P115" s="484" t="str">
        <f>IF(Q115=N115,"&lt;",IF(Q115=O115,"&gt;"," "))</f>
        <v>&gt;</v>
      </c>
      <c r="Q115" s="478">
        <f>IF(D115&lt;=N115,N115,IF(D115&gt;=O115,O115,D115))</f>
        <v>7.5000000000000002E-4</v>
      </c>
      <c r="R115" s="480" t="s">
        <v>258</v>
      </c>
      <c r="S115" s="482" t="str">
        <f>M115</f>
        <v>0</v>
      </c>
      <c r="T115" s="221"/>
    </row>
    <row r="116" spans="1:20" ht="15.75">
      <c r="A116" s="460"/>
      <c r="B116" s="462"/>
      <c r="C116" s="300">
        <f>Хлорамфеникол!F160</f>
        <v>1.0285499571079844</v>
      </c>
      <c r="D116" s="489"/>
      <c r="E116" s="475"/>
      <c r="F116" s="490"/>
      <c r="G116" s="490"/>
      <c r="H116" s="474"/>
      <c r="I116" s="475"/>
      <c r="J116" s="491"/>
      <c r="K116" s="474"/>
      <c r="L116" s="475"/>
      <c r="M116" s="471"/>
      <c r="N116" s="476"/>
      <c r="O116" s="477"/>
      <c r="P116" s="485"/>
      <c r="Q116" s="479"/>
      <c r="R116" s="481"/>
      <c r="S116" s="483"/>
      <c r="T116" s="221"/>
    </row>
    <row r="117" spans="1:20" ht="15.75">
      <c r="A117" s="459">
        <f>Хлорамфеникол!B161</f>
        <v>36</v>
      </c>
      <c r="B117" s="461"/>
      <c r="C117" s="300">
        <f>Хлорамфеникол!F161</f>
        <v>1.0285499571079844</v>
      </c>
      <c r="D117" s="489">
        <f>Хлорамфеникол!G161</f>
        <v>1.0285500000000001</v>
      </c>
      <c r="E117" s="475">
        <f>VLOOKUP(Лист2!B596,Лист2!B596:I610,7)</f>
        <v>22</v>
      </c>
      <c r="F117" s="490" t="str">
        <f>IF(Q117=N117,"0",IF(Q117=O117,"0",(0.01*E117*D117)))</f>
        <v>0</v>
      </c>
      <c r="G117" s="490" t="str">
        <f>IF(Q117=N117,"0",IF(Q117=O117,"0",(ABS(C117-C118))))</f>
        <v>0</v>
      </c>
      <c r="H117" s="474" t="str">
        <f>IF(Q117=N117," ",IF(Q117=O117," ",IF(G117&lt;F117,"приемлемо","неприемлемо")))</f>
        <v xml:space="preserve"> </v>
      </c>
      <c r="I117" s="475">
        <f>VLOOKUP(Лист2!B596,Лист2!B596:I606,8)</f>
        <v>32</v>
      </c>
      <c r="J117" s="491" t="str">
        <f>IF(Q117=N117,"0",IF(Q117=O117,"0",(0.01*I117*D117)))</f>
        <v>0</v>
      </c>
      <c r="K117" s="474" t="str">
        <f>IF(Q117=N117," ",IF(Q117=O117," ",IF(G117&lt;J117,"приемлемо","неприемлемо")))</f>
        <v xml:space="preserve"> </v>
      </c>
      <c r="L117" s="475">
        <f>VLOOKUP(Лист2!B596,Лист2!B596:I610,6)</f>
        <v>26</v>
      </c>
      <c r="M117" s="471" t="str">
        <f>IF(Q117=N117,"0",IF(Q117=O117,"0",(0.01*L117*D117)))</f>
        <v>0</v>
      </c>
      <c r="N117" s="476">
        <f>VLOOKUP(Лист2!B596,Лист2!B596:I610,4)</f>
        <v>1.5E-5</v>
      </c>
      <c r="O117" s="477">
        <f>VLOOKUP(Лист2!B596,Лист2!B596:I610,5)</f>
        <v>7.5000000000000002E-4</v>
      </c>
      <c r="P117" s="484" t="str">
        <f>IF(Q117=N117,"&lt;",IF(Q117=O117,"&gt;"," "))</f>
        <v>&gt;</v>
      </c>
      <c r="Q117" s="478">
        <f>IF(D117&lt;=N117,N117,IF(D117&gt;=O117,O117,D117))</f>
        <v>7.5000000000000002E-4</v>
      </c>
      <c r="R117" s="480" t="s">
        <v>258</v>
      </c>
      <c r="S117" s="482" t="str">
        <f>M117</f>
        <v>0</v>
      </c>
      <c r="T117" s="221"/>
    </row>
    <row r="118" spans="1:20" ht="15.75">
      <c r="A118" s="460"/>
      <c r="B118" s="462"/>
      <c r="C118" s="300">
        <f>Хлорамфеникол!F162</f>
        <v>1.0285499571079844</v>
      </c>
      <c r="D118" s="489"/>
      <c r="E118" s="475"/>
      <c r="F118" s="490"/>
      <c r="G118" s="490"/>
      <c r="H118" s="474"/>
      <c r="I118" s="475"/>
      <c r="J118" s="491"/>
      <c r="K118" s="474"/>
      <c r="L118" s="475"/>
      <c r="M118" s="471"/>
      <c r="N118" s="476"/>
      <c r="O118" s="477"/>
      <c r="P118" s="485"/>
      <c r="Q118" s="479"/>
      <c r="R118" s="481"/>
      <c r="S118" s="483"/>
      <c r="T118" s="221"/>
    </row>
    <row r="119" spans="1:20" ht="15.75">
      <c r="A119" s="459">
        <f>Хлорамфеникол!B163</f>
        <v>37</v>
      </c>
      <c r="B119" s="461"/>
      <c r="C119" s="300">
        <f>Хлорамфеникол!F163</f>
        <v>1.0285499571079844</v>
      </c>
      <c r="D119" s="489">
        <f>Хлорамфеникол!G163</f>
        <v>1.0285500000000001</v>
      </c>
      <c r="E119" s="475">
        <f>VLOOKUP(Лист2!B613,Лист2!B613:I627,7)</f>
        <v>22</v>
      </c>
      <c r="F119" s="490" t="str">
        <f>IF(Q119=N119,"0",IF(Q119=O119,"0",(0.01*E119*D119)))</f>
        <v>0</v>
      </c>
      <c r="G119" s="490" t="str">
        <f>IF(Q119=N119,"0",IF(Q119=O119,"0",(ABS(C119-C120))))</f>
        <v>0</v>
      </c>
      <c r="H119" s="474" t="str">
        <f>IF(Q119=N119," ",IF(Q119=O119," ",IF(G119&lt;F119,"приемлемо","неприемлемо")))</f>
        <v xml:space="preserve"> </v>
      </c>
      <c r="I119" s="475">
        <f>VLOOKUP(Лист2!B613,Лист2!B613:I623,8)</f>
        <v>32</v>
      </c>
      <c r="J119" s="491" t="str">
        <f>IF(Q119=N119,"0",IF(Q119=O119,"0",(0.01*I119*D119)))</f>
        <v>0</v>
      </c>
      <c r="K119" s="474" t="str">
        <f>IF(Q119=N119," ",IF(Q119=O119," ",IF(G119&lt;J119,"приемлемо","неприемлемо")))</f>
        <v xml:space="preserve"> </v>
      </c>
      <c r="L119" s="475">
        <f>VLOOKUP(Лист2!B613,Лист2!B613:I627,6)</f>
        <v>26</v>
      </c>
      <c r="M119" s="471" t="str">
        <f>IF(Q119=N119,"0",IF(Q119=O119,"0",(0.01*L119*D119)))</f>
        <v>0</v>
      </c>
      <c r="N119" s="476">
        <f>VLOOKUP(Лист2!B613,Лист2!B613:I627,4)</f>
        <v>1.5E-5</v>
      </c>
      <c r="O119" s="477">
        <f>VLOOKUP(Лист2!B613,Лист2!B613:I627,5)</f>
        <v>7.5000000000000002E-4</v>
      </c>
      <c r="P119" s="484" t="str">
        <f>IF(Q119=N119,"&lt;",IF(Q119=O119,"&gt;"," "))</f>
        <v>&gt;</v>
      </c>
      <c r="Q119" s="478">
        <f>IF(D119&lt;=N119,N119,IF(D119&gt;=O119,O119,D119))</f>
        <v>7.5000000000000002E-4</v>
      </c>
      <c r="R119" s="480" t="s">
        <v>258</v>
      </c>
      <c r="S119" s="482" t="str">
        <f>M119</f>
        <v>0</v>
      </c>
      <c r="T119" s="221"/>
    </row>
    <row r="120" spans="1:20" ht="15.75">
      <c r="A120" s="460"/>
      <c r="B120" s="462"/>
      <c r="C120" s="300">
        <f>Хлорамфеникол!F164</f>
        <v>1.0285499571079844</v>
      </c>
      <c r="D120" s="489"/>
      <c r="E120" s="475"/>
      <c r="F120" s="490"/>
      <c r="G120" s="490"/>
      <c r="H120" s="474"/>
      <c r="I120" s="475"/>
      <c r="J120" s="491"/>
      <c r="K120" s="474"/>
      <c r="L120" s="475"/>
      <c r="M120" s="471"/>
      <c r="N120" s="476"/>
      <c r="O120" s="477"/>
      <c r="P120" s="485"/>
      <c r="Q120" s="479"/>
      <c r="R120" s="481"/>
      <c r="S120" s="483"/>
      <c r="T120" s="221"/>
    </row>
    <row r="121" spans="1:20" ht="15.75">
      <c r="A121" s="459">
        <f>Хлорамфеникол!B165</f>
        <v>38</v>
      </c>
      <c r="B121" s="461"/>
      <c r="C121" s="300">
        <f>Хлорамфеникол!F165</f>
        <v>1.0285499571079844</v>
      </c>
      <c r="D121" s="489">
        <f>Хлорамфеникол!G165</f>
        <v>1.0285500000000001</v>
      </c>
      <c r="E121" s="475">
        <f>VLOOKUP(Лист2!B630,Лист2!B630:I644,7)</f>
        <v>22</v>
      </c>
      <c r="F121" s="490" t="str">
        <f>IF(Q121=N121,"0",IF(Q121=O121,"0",(0.01*E121*D121)))</f>
        <v>0</v>
      </c>
      <c r="G121" s="490" t="str">
        <f>IF(Q121=N121,"0",IF(Q121=O121,"0",(ABS(C121-C122))))</f>
        <v>0</v>
      </c>
      <c r="H121" s="474" t="str">
        <f>IF(Q121=N121," ",IF(Q121=O121," ",IF(G121&lt;F121,"приемлемо","неприемлемо")))</f>
        <v xml:space="preserve"> </v>
      </c>
      <c r="I121" s="475">
        <f>VLOOKUP(Лист2!B630,Лист2!B630:I640,8)</f>
        <v>32</v>
      </c>
      <c r="J121" s="491" t="str">
        <f>IF(Q121=N121,"0",IF(Q121=O121,"0",(0.01*I121*D121)))</f>
        <v>0</v>
      </c>
      <c r="K121" s="474" t="str">
        <f>IF(Q121=N121," ",IF(Q121=O121," ",IF(G121&lt;J121,"приемлемо","неприемлемо")))</f>
        <v xml:space="preserve"> </v>
      </c>
      <c r="L121" s="475">
        <f>VLOOKUP(Лист2!B630,Лист2!B630:I644,6)</f>
        <v>26</v>
      </c>
      <c r="M121" s="471" t="str">
        <f>IF(Q121=N121,"0",IF(Q121=O121,"0",(0.01*L121*D121)))</f>
        <v>0</v>
      </c>
      <c r="N121" s="476">
        <f>VLOOKUP(Лист2!B630,Лист2!B630:I644,4)</f>
        <v>1.5E-5</v>
      </c>
      <c r="O121" s="477">
        <f>VLOOKUP(Лист2!B630,Лист2!B630:I644,5)</f>
        <v>7.5000000000000002E-4</v>
      </c>
      <c r="P121" s="484" t="str">
        <f>IF(Q121=N121,"&lt;",IF(Q121=O121,"&gt;"," "))</f>
        <v>&gt;</v>
      </c>
      <c r="Q121" s="478">
        <f>IF(D121&lt;=N121,N121,IF(D121&gt;=O121,O121,D121))</f>
        <v>7.5000000000000002E-4</v>
      </c>
      <c r="R121" s="480" t="s">
        <v>258</v>
      </c>
      <c r="S121" s="482" t="str">
        <f>M121</f>
        <v>0</v>
      </c>
      <c r="T121" s="221"/>
    </row>
    <row r="122" spans="1:20" ht="15.75">
      <c r="A122" s="460"/>
      <c r="B122" s="462"/>
      <c r="C122" s="300">
        <f>Хлорамфеникол!F166</f>
        <v>1.0285499571079844</v>
      </c>
      <c r="D122" s="489"/>
      <c r="E122" s="475"/>
      <c r="F122" s="490"/>
      <c r="G122" s="490"/>
      <c r="H122" s="474"/>
      <c r="I122" s="475"/>
      <c r="J122" s="491"/>
      <c r="K122" s="474"/>
      <c r="L122" s="475"/>
      <c r="M122" s="471"/>
      <c r="N122" s="476"/>
      <c r="O122" s="477"/>
      <c r="P122" s="485"/>
      <c r="Q122" s="479"/>
      <c r="R122" s="481"/>
      <c r="S122" s="483"/>
      <c r="T122" s="221"/>
    </row>
    <row r="123" spans="1:20" ht="15.75">
      <c r="A123" s="459">
        <f>Хлорамфеникол!B167</f>
        <v>39</v>
      </c>
      <c r="B123" s="461"/>
      <c r="C123" s="300">
        <f>Хлорамфеникол!F167</f>
        <v>1.0285499571079844</v>
      </c>
      <c r="D123" s="489">
        <f>Хлорамфеникол!G167</f>
        <v>1.0285500000000001</v>
      </c>
      <c r="E123" s="475">
        <f>VLOOKUP(Лист2!B647,Лист2!B647:I661,7)</f>
        <v>22</v>
      </c>
      <c r="F123" s="490" t="str">
        <f>IF(Q123=N123,"0",IF(Q123=O123,"0",(0.01*E123*D123)))</f>
        <v>0</v>
      </c>
      <c r="G123" s="490" t="str">
        <f>IF(Q123=N123,"0",IF(Q123=O123,"0",(ABS(C123-C124))))</f>
        <v>0</v>
      </c>
      <c r="H123" s="474" t="str">
        <f>IF(Q123=N123," ",IF(Q123=O123," ",IF(G123&lt;F123,"приемлемо","неприемлемо")))</f>
        <v xml:space="preserve"> </v>
      </c>
      <c r="I123" s="475">
        <f>VLOOKUP(Лист2!B647,Лист2!B647:I657,8)</f>
        <v>32</v>
      </c>
      <c r="J123" s="491" t="str">
        <f>IF(Q123=N123,"0",IF(Q123=O123,"0",(0.01*I123*D123)))</f>
        <v>0</v>
      </c>
      <c r="K123" s="474" t="str">
        <f>IF(Q123=N123," ",IF(Q123=O123," ",IF(G123&lt;J123,"приемлемо","неприемлемо")))</f>
        <v xml:space="preserve"> </v>
      </c>
      <c r="L123" s="475">
        <f>VLOOKUP(Лист2!B647,Лист2!B647:I661,6)</f>
        <v>26</v>
      </c>
      <c r="M123" s="471" t="str">
        <f>IF(Q123=N123,"0",IF(Q123=O123,"0",(0.01*L123*D123)))</f>
        <v>0</v>
      </c>
      <c r="N123" s="476">
        <f>VLOOKUP(Лист2!B647,Лист2!B647:I661,4)</f>
        <v>1.5E-5</v>
      </c>
      <c r="O123" s="477">
        <f>VLOOKUP(Лист2!B647,Лист2!B647:I661,5)</f>
        <v>7.5000000000000002E-4</v>
      </c>
      <c r="P123" s="484" t="str">
        <f>IF(Q123=N123,"&lt;",IF(Q123=O123,"&gt;"," "))</f>
        <v>&gt;</v>
      </c>
      <c r="Q123" s="478">
        <f>IF(D123&lt;=N123,N123,IF(D123&gt;=O123,O123,D123))</f>
        <v>7.5000000000000002E-4</v>
      </c>
      <c r="R123" s="480" t="s">
        <v>258</v>
      </c>
      <c r="S123" s="482" t="str">
        <f>M123</f>
        <v>0</v>
      </c>
      <c r="T123" s="221"/>
    </row>
    <row r="124" spans="1:20" ht="15.75">
      <c r="A124" s="460"/>
      <c r="B124" s="462"/>
      <c r="C124" s="300">
        <f>Хлорамфеникол!F168</f>
        <v>1.0285499571079844</v>
      </c>
      <c r="D124" s="489"/>
      <c r="E124" s="475"/>
      <c r="F124" s="490"/>
      <c r="G124" s="490"/>
      <c r="H124" s="474"/>
      <c r="I124" s="475"/>
      <c r="J124" s="491"/>
      <c r="K124" s="474"/>
      <c r="L124" s="475"/>
      <c r="M124" s="471"/>
      <c r="N124" s="476"/>
      <c r="O124" s="477"/>
      <c r="P124" s="485"/>
      <c r="Q124" s="479"/>
      <c r="R124" s="481"/>
      <c r="S124" s="483"/>
      <c r="T124" s="221"/>
    </row>
    <row r="125" spans="1:20" ht="15.75">
      <c r="A125" s="459">
        <f>Хлорамфеникол!B169</f>
        <v>40</v>
      </c>
      <c r="B125" s="461"/>
      <c r="C125" s="300">
        <f>Хлорамфеникол!F169</f>
        <v>1.0285499571079844</v>
      </c>
      <c r="D125" s="489">
        <f>Хлорамфеникол!G169</f>
        <v>1.0285500000000001</v>
      </c>
      <c r="E125" s="475">
        <f>VLOOKUP(Лист2!B664,Лист2!B664:I678,7)</f>
        <v>22</v>
      </c>
      <c r="F125" s="490" t="str">
        <f>IF(Q125=N125,"0",IF(Q125=O125,"0",(0.01*E125*D125)))</f>
        <v>0</v>
      </c>
      <c r="G125" s="490" t="str">
        <f>IF(Q125=N125,"0",IF(Q125=O125,"0",(ABS(C125-C126))))</f>
        <v>0</v>
      </c>
      <c r="H125" s="474" t="str">
        <f>IF(Q125=N125," ",IF(Q125=O125," ",IF(G125&lt;F125,"приемлемо","неприемлемо")))</f>
        <v xml:space="preserve"> </v>
      </c>
      <c r="I125" s="475">
        <f>VLOOKUP(Лист2!B664,Лист2!B664:I674,8)</f>
        <v>32</v>
      </c>
      <c r="J125" s="491" t="str">
        <f>IF(Q125=N125,"0",IF(Q125=O125,"0",(0.01*I125*D125)))</f>
        <v>0</v>
      </c>
      <c r="K125" s="474" t="str">
        <f>IF(Q125=N125," ",IF(Q125=O125," ",IF(G125&lt;J125,"приемлемо","неприемлемо")))</f>
        <v xml:space="preserve"> </v>
      </c>
      <c r="L125" s="475">
        <f>VLOOKUP(Лист2!B664,Лист2!B664:I678,6)</f>
        <v>26</v>
      </c>
      <c r="M125" s="471" t="str">
        <f>IF(Q125=N125,"0",IF(Q125=O125,"0",(0.01*L125*D125)))</f>
        <v>0</v>
      </c>
      <c r="N125" s="476">
        <f>VLOOKUP(Лист2!B664,Лист2!B664:I678,4)</f>
        <v>1.5E-5</v>
      </c>
      <c r="O125" s="477">
        <f>VLOOKUP(Лист2!B664,Лист2!B664:I678,5)</f>
        <v>7.5000000000000002E-4</v>
      </c>
      <c r="P125" s="484" t="str">
        <f>IF(Q125=N125,"&lt;",IF(Q125=O125,"&gt;"," "))</f>
        <v>&gt;</v>
      </c>
      <c r="Q125" s="478">
        <f>IF(D125&lt;=N125,N125,IF(D125&gt;=O125,O125,D125))</f>
        <v>7.5000000000000002E-4</v>
      </c>
      <c r="R125" s="480" t="s">
        <v>258</v>
      </c>
      <c r="S125" s="482" t="str">
        <f>M125</f>
        <v>0</v>
      </c>
      <c r="T125" s="221"/>
    </row>
    <row r="126" spans="1:20" ht="15.75">
      <c r="A126" s="460"/>
      <c r="B126" s="462"/>
      <c r="C126" s="300">
        <f>Хлорамфеникол!F170</f>
        <v>1.0285499571079844</v>
      </c>
      <c r="D126" s="489"/>
      <c r="E126" s="475"/>
      <c r="F126" s="490"/>
      <c r="G126" s="490"/>
      <c r="H126" s="474"/>
      <c r="I126" s="475"/>
      <c r="J126" s="491"/>
      <c r="K126" s="474"/>
      <c r="L126" s="475"/>
      <c r="M126" s="471"/>
      <c r="N126" s="476"/>
      <c r="O126" s="477"/>
      <c r="P126" s="485"/>
      <c r="Q126" s="479"/>
      <c r="R126" s="481"/>
      <c r="S126" s="483"/>
      <c r="T126" s="221"/>
    </row>
    <row r="127" spans="1:20" ht="15.75">
      <c r="A127" s="459">
        <f>Хлорамфеникол!B171</f>
        <v>41</v>
      </c>
      <c r="B127" s="461"/>
      <c r="C127" s="300">
        <f>Хлорамфеникол!F171</f>
        <v>1.0285499571079844</v>
      </c>
      <c r="D127" s="489">
        <f>Хлорамфеникол!G171</f>
        <v>1.0285500000000001</v>
      </c>
      <c r="E127" s="475">
        <f>VLOOKUP(Лист2!B681,Лист2!B681:I695,7)</f>
        <v>22</v>
      </c>
      <c r="F127" s="490" t="str">
        <f>IF(Q127=N127,"0",IF(Q127=O127,"0",(0.01*E127*D127)))</f>
        <v>0</v>
      </c>
      <c r="G127" s="490" t="str">
        <f>IF(Q127=N127,"0",IF(Q127=O127,"0",(ABS(C127-C128))))</f>
        <v>0</v>
      </c>
      <c r="H127" s="474" t="str">
        <f>IF(Q127=N127," ",IF(Q127=O127," ",IF(G127&lt;F127,"приемлемо","неприемлемо")))</f>
        <v xml:space="preserve"> </v>
      </c>
      <c r="I127" s="475">
        <f>VLOOKUP(Лист2!B681,Лист2!B681:I691,8)</f>
        <v>32</v>
      </c>
      <c r="J127" s="491" t="str">
        <f>IF(Q127=N127,"0",IF(Q127=O127,"0",(0.01*I127*D127)))</f>
        <v>0</v>
      </c>
      <c r="K127" s="474" t="str">
        <f>IF(Q127=N127," ",IF(Q127=O127," ",IF(G127&lt;J127,"приемлемо","неприемлемо")))</f>
        <v xml:space="preserve"> </v>
      </c>
      <c r="L127" s="475">
        <f>VLOOKUP(Лист2!B681,Лист2!B681:I695,6)</f>
        <v>26</v>
      </c>
      <c r="M127" s="471" t="str">
        <f>IF(Q127=N127,"0",IF(Q127=O127,"0",(0.01*L127*D127)))</f>
        <v>0</v>
      </c>
      <c r="N127" s="476">
        <f>VLOOKUP(Лист2!B681,Лист2!B681:I695,4)</f>
        <v>1.5E-5</v>
      </c>
      <c r="O127" s="477">
        <f>VLOOKUP(Лист2!B681,Лист2!B681:I695,5)</f>
        <v>7.5000000000000002E-4</v>
      </c>
      <c r="P127" s="484" t="str">
        <f>IF(Q127=N127,"&lt;",IF(Q127=O127,"&gt;"," "))</f>
        <v>&gt;</v>
      </c>
      <c r="Q127" s="478">
        <f>IF(D127&lt;=N127,N127,IF(D127&gt;=O127,O127,D127))</f>
        <v>7.5000000000000002E-4</v>
      </c>
      <c r="R127" s="480" t="s">
        <v>258</v>
      </c>
      <c r="S127" s="482" t="str">
        <f>M127</f>
        <v>0</v>
      </c>
      <c r="T127" s="221"/>
    </row>
    <row r="128" spans="1:20" ht="15.75">
      <c r="A128" s="460"/>
      <c r="B128" s="462"/>
      <c r="C128" s="300">
        <f>Хлорамфеникол!F172</f>
        <v>1.0285499571079844</v>
      </c>
      <c r="D128" s="489"/>
      <c r="E128" s="475"/>
      <c r="F128" s="490"/>
      <c r="G128" s="490"/>
      <c r="H128" s="474"/>
      <c r="I128" s="475"/>
      <c r="J128" s="491"/>
      <c r="K128" s="474"/>
      <c r="L128" s="475"/>
      <c r="M128" s="471"/>
      <c r="N128" s="476"/>
      <c r="O128" s="477"/>
      <c r="P128" s="485"/>
      <c r="Q128" s="479"/>
      <c r="R128" s="481"/>
      <c r="S128" s="483"/>
      <c r="T128" s="221"/>
    </row>
    <row r="129" spans="1:20" ht="15.75">
      <c r="A129" s="459">
        <f>Хлорамфеникол!B173</f>
        <v>42</v>
      </c>
      <c r="B129" s="495"/>
      <c r="C129" s="300">
        <f>Хлорамфеникол!F173</f>
        <v>1.0285499571079844</v>
      </c>
      <c r="D129" s="489">
        <f>Хлорамфеникол!G173</f>
        <v>1.0285500000000001</v>
      </c>
      <c r="E129" s="475">
        <f>VLOOKUP(Лист2!B698,Лист2!B698:I712,7)</f>
        <v>22</v>
      </c>
      <c r="F129" s="490" t="str">
        <f>IF(Q129=N129,"0",IF(Q129=O129,"0",(0.01*E129*D129)))</f>
        <v>0</v>
      </c>
      <c r="G129" s="490" t="str">
        <f>IF(Q129=N129,"0",IF(Q129=O129,"0",(ABS(C129-C130))))</f>
        <v>0</v>
      </c>
      <c r="H129" s="474" t="str">
        <f>IF(Q129=N129," ",IF(Q129=O129," ",IF(G129&lt;F129,"приемлемо","неприемлемо")))</f>
        <v xml:space="preserve"> </v>
      </c>
      <c r="I129" s="475">
        <f>VLOOKUP(Лист2!B698,Лист2!B698:I708,8)</f>
        <v>32</v>
      </c>
      <c r="J129" s="491" t="str">
        <f>IF(Q129=N129,"0",IF(Q129=O129,"0",(0.01*I129*D129)))</f>
        <v>0</v>
      </c>
      <c r="K129" s="474" t="str">
        <f>IF(Q129=N129," ",IF(Q129=O129," ",IF(G129&lt;J129,"приемлемо","неприемлемо")))</f>
        <v xml:space="preserve"> </v>
      </c>
      <c r="L129" s="475">
        <f>VLOOKUP(Лист2!B698,Лист2!B698:I712,6)</f>
        <v>26</v>
      </c>
      <c r="M129" s="471" t="str">
        <f>IF(Q129=N129,"0",IF(Q129=O129,"0",(0.01*L129*D129)))</f>
        <v>0</v>
      </c>
      <c r="N129" s="476">
        <f>VLOOKUP(Лист2!B698,Лист2!B698:I712,4)</f>
        <v>1.5E-5</v>
      </c>
      <c r="O129" s="477">
        <f>VLOOKUP(Лист2!B698,Лист2!B698:I712,5)</f>
        <v>7.5000000000000002E-4</v>
      </c>
      <c r="P129" s="484" t="str">
        <f>IF(Q129=N129,"&lt;",IF(Q129=O129,"&gt;"," "))</f>
        <v>&gt;</v>
      </c>
      <c r="Q129" s="478">
        <f>IF(D129&lt;=N129,N129,IF(D129&gt;=O129,O129,D129))</f>
        <v>7.5000000000000002E-4</v>
      </c>
      <c r="R129" s="480" t="s">
        <v>258</v>
      </c>
      <c r="S129" s="482" t="str">
        <f>M129</f>
        <v>0</v>
      </c>
      <c r="T129" s="221"/>
    </row>
    <row r="130" spans="1:20" ht="15.75">
      <c r="A130" s="460"/>
      <c r="B130" s="495"/>
      <c r="C130" s="300">
        <f>Хлорамфеникол!F174</f>
        <v>1.0285499571079844</v>
      </c>
      <c r="D130" s="489"/>
      <c r="E130" s="475"/>
      <c r="F130" s="490"/>
      <c r="G130" s="490"/>
      <c r="H130" s="474"/>
      <c r="I130" s="475"/>
      <c r="J130" s="491"/>
      <c r="K130" s="474"/>
      <c r="L130" s="475"/>
      <c r="M130" s="471"/>
      <c r="N130" s="476"/>
      <c r="O130" s="477"/>
      <c r="P130" s="485"/>
      <c r="Q130" s="479"/>
      <c r="R130" s="481"/>
      <c r="S130" s="483"/>
      <c r="T130" s="221"/>
    </row>
    <row r="131" spans="1:20" ht="15.75">
      <c r="A131" s="494"/>
      <c r="G131" s="221"/>
      <c r="H131" s="221"/>
      <c r="I131" s="221"/>
      <c r="J131" s="221"/>
      <c r="K131" s="221"/>
      <c r="L131" s="221"/>
      <c r="M131" s="221"/>
      <c r="N131" s="221"/>
      <c r="O131" s="221"/>
      <c r="P131" s="221"/>
      <c r="Q131" s="221"/>
      <c r="R131" s="221"/>
      <c r="S131" s="221"/>
      <c r="T131" s="221"/>
    </row>
    <row r="132" spans="1:20" ht="22.5">
      <c r="A132" s="494"/>
      <c r="B132" s="278" t="s">
        <v>250</v>
      </c>
      <c r="C132" s="279"/>
      <c r="D132" s="279"/>
      <c r="E132" s="279"/>
      <c r="F132" s="280"/>
      <c r="G132" s="221"/>
      <c r="H132" s="221"/>
      <c r="I132" s="221"/>
      <c r="J132" s="221"/>
      <c r="K132" s="221"/>
      <c r="L132" s="221"/>
      <c r="M132" s="221"/>
      <c r="N132" s="221"/>
      <c r="O132" s="221"/>
      <c r="P132" s="221"/>
      <c r="Q132" s="221"/>
      <c r="R132" s="221"/>
      <c r="S132" s="221"/>
      <c r="T132" s="221"/>
    </row>
    <row r="133" spans="1:20" ht="22.5">
      <c r="B133" s="281" t="str">
        <f>Хлорамфеникол!B12</f>
        <v>Наименование набора:</v>
      </c>
      <c r="C133" s="282" t="str">
        <f>Хлорамфеникол!O91</f>
        <v xml:space="preserve">1013-05BА ИФА антибиотик Хлорамфеникол </v>
      </c>
      <c r="D133" s="283"/>
      <c r="E133" s="284"/>
      <c r="F133" s="285"/>
    </row>
    <row r="134" spans="1:20" ht="22.5">
      <c r="B134" s="281" t="str">
        <f>Хлорамфеникол!B13</f>
        <v>Номер лота набора #:</v>
      </c>
      <c r="C134" s="286" t="str">
        <f>Хлорамфеникол!D13</f>
        <v>номер</v>
      </c>
      <c r="D134" s="283"/>
      <c r="E134" s="284"/>
      <c r="F134" s="285"/>
    </row>
    <row r="135" spans="1:20" ht="22.5">
      <c r="B135" s="281" t="str">
        <f>Хлорамфеникол!B15</f>
        <v>Время, дата начала анализа:</v>
      </c>
      <c r="C135" s="286" t="str">
        <f>Хлорамфеникол!D15</f>
        <v>дата</v>
      </c>
      <c r="D135" s="283"/>
      <c r="E135" s="284"/>
      <c r="F135" s="285"/>
    </row>
    <row r="136" spans="1:20" ht="22.5">
      <c r="B136" s="287" t="str">
        <f>Хлорамфеникол!B17</f>
        <v>Анализ выполнил:</v>
      </c>
      <c r="C136" s="288" t="str">
        <f>Хлорамфеникол!D17</f>
        <v>ФИО</v>
      </c>
      <c r="D136" s="289"/>
      <c r="E136" s="290"/>
      <c r="F136" s="291"/>
    </row>
  </sheetData>
  <mergeCells count="758">
    <mergeCell ref="P53:P54"/>
    <mergeCell ref="P55:P56"/>
    <mergeCell ref="P57:P58"/>
    <mergeCell ref="P123:P124"/>
    <mergeCell ref="P125:P126"/>
    <mergeCell ref="P127:P128"/>
    <mergeCell ref="P129:P130"/>
    <mergeCell ref="O125:O126"/>
    <mergeCell ref="Q125:Q126"/>
    <mergeCell ref="P81:P82"/>
    <mergeCell ref="P59:P60"/>
    <mergeCell ref="P61:P62"/>
    <mergeCell ref="P63:P64"/>
    <mergeCell ref="P87:P88"/>
    <mergeCell ref="P89:P90"/>
    <mergeCell ref="P91:P92"/>
    <mergeCell ref="R125:R126"/>
    <mergeCell ref="P46:S46"/>
    <mergeCell ref="P111:P112"/>
    <mergeCell ref="P113:P114"/>
    <mergeCell ref="P115:P116"/>
    <mergeCell ref="P117:P118"/>
    <mergeCell ref="P119:P120"/>
    <mergeCell ref="P95:P96"/>
    <mergeCell ref="P97:P98"/>
    <mergeCell ref="P121:P122"/>
    <mergeCell ref="P99:P100"/>
    <mergeCell ref="P101:P102"/>
    <mergeCell ref="P103:P104"/>
    <mergeCell ref="P105:P106"/>
    <mergeCell ref="P107:P108"/>
    <mergeCell ref="P109:P110"/>
    <mergeCell ref="P83:P84"/>
    <mergeCell ref="P85:P86"/>
    <mergeCell ref="P93:P94"/>
    <mergeCell ref="P71:P72"/>
    <mergeCell ref="P73:P74"/>
    <mergeCell ref="P75:P76"/>
    <mergeCell ref="P77:P78"/>
    <mergeCell ref="P79:P80"/>
    <mergeCell ref="S129:S130"/>
    <mergeCell ref="A131:A132"/>
    <mergeCell ref="G129:G130"/>
    <mergeCell ref="H129:H130"/>
    <mergeCell ref="L129:L130"/>
    <mergeCell ref="M129:M130"/>
    <mergeCell ref="I129:I130"/>
    <mergeCell ref="J129:J130"/>
    <mergeCell ref="K129:K130"/>
    <mergeCell ref="N129:N130"/>
    <mergeCell ref="A129:A130"/>
    <mergeCell ref="B129:B130"/>
    <mergeCell ref="D129:D130"/>
    <mergeCell ref="E129:E130"/>
    <mergeCell ref="F129:F130"/>
    <mergeCell ref="O129:O130"/>
    <mergeCell ref="Q129:Q130"/>
    <mergeCell ref="R129:R130"/>
    <mergeCell ref="S125:S126"/>
    <mergeCell ref="Q127:Q128"/>
    <mergeCell ref="R127:R128"/>
    <mergeCell ref="S127:S128"/>
    <mergeCell ref="O127:O128"/>
    <mergeCell ref="N127:N128"/>
    <mergeCell ref="A125:A126"/>
    <mergeCell ref="B125:B126"/>
    <mergeCell ref="D125:D126"/>
    <mergeCell ref="E125:E126"/>
    <mergeCell ref="F125:F126"/>
    <mergeCell ref="G127:G128"/>
    <mergeCell ref="A127:A128"/>
    <mergeCell ref="B127:B128"/>
    <mergeCell ref="D127:D128"/>
    <mergeCell ref="E127:E128"/>
    <mergeCell ref="F127:F128"/>
    <mergeCell ref="K127:K128"/>
    <mergeCell ref="H127:H128"/>
    <mergeCell ref="N125:N126"/>
    <mergeCell ref="L127:L128"/>
    <mergeCell ref="M127:M128"/>
    <mergeCell ref="I127:I128"/>
    <mergeCell ref="J127:J128"/>
    <mergeCell ref="G123:G124"/>
    <mergeCell ref="H123:H124"/>
    <mergeCell ref="L123:L124"/>
    <mergeCell ref="M123:M124"/>
    <mergeCell ref="I123:I124"/>
    <mergeCell ref="J123:J124"/>
    <mergeCell ref="K123:K124"/>
    <mergeCell ref="G125:G126"/>
    <mergeCell ref="H125:H126"/>
    <mergeCell ref="L125:L126"/>
    <mergeCell ref="M125:M126"/>
    <mergeCell ref="I125:I126"/>
    <mergeCell ref="J125:J126"/>
    <mergeCell ref="K125:K126"/>
    <mergeCell ref="N121:N122"/>
    <mergeCell ref="O121:O122"/>
    <mergeCell ref="Q121:Q122"/>
    <mergeCell ref="R121:R122"/>
    <mergeCell ref="S121:S122"/>
    <mergeCell ref="A119:A120"/>
    <mergeCell ref="B119:B120"/>
    <mergeCell ref="A123:A124"/>
    <mergeCell ref="B123:B124"/>
    <mergeCell ref="D123:D124"/>
    <mergeCell ref="E123:E124"/>
    <mergeCell ref="F123:F124"/>
    <mergeCell ref="G121:G122"/>
    <mergeCell ref="H121:H122"/>
    <mergeCell ref="L121:L122"/>
    <mergeCell ref="M121:M122"/>
    <mergeCell ref="I121:I122"/>
    <mergeCell ref="J121:J122"/>
    <mergeCell ref="K121:K122"/>
    <mergeCell ref="N123:N124"/>
    <mergeCell ref="O123:O124"/>
    <mergeCell ref="Q123:Q124"/>
    <mergeCell ref="R123:R124"/>
    <mergeCell ref="S123:S124"/>
    <mergeCell ref="A121:A122"/>
    <mergeCell ref="B121:B122"/>
    <mergeCell ref="D121:D122"/>
    <mergeCell ref="E121:E122"/>
    <mergeCell ref="F121:F122"/>
    <mergeCell ref="G119:G120"/>
    <mergeCell ref="H119:H120"/>
    <mergeCell ref="L119:L120"/>
    <mergeCell ref="M119:M120"/>
    <mergeCell ref="I119:I120"/>
    <mergeCell ref="J119:J120"/>
    <mergeCell ref="K119:K120"/>
    <mergeCell ref="N117:N118"/>
    <mergeCell ref="O117:O118"/>
    <mergeCell ref="Q117:Q118"/>
    <mergeCell ref="R117:R118"/>
    <mergeCell ref="S117:S118"/>
    <mergeCell ref="A115:A116"/>
    <mergeCell ref="B115:B116"/>
    <mergeCell ref="D119:D120"/>
    <mergeCell ref="E119:E120"/>
    <mergeCell ref="F119:F120"/>
    <mergeCell ref="G117:G118"/>
    <mergeCell ref="H117:H118"/>
    <mergeCell ref="L117:L118"/>
    <mergeCell ref="M117:M118"/>
    <mergeCell ref="I117:I118"/>
    <mergeCell ref="J117:J118"/>
    <mergeCell ref="K117:K118"/>
    <mergeCell ref="N119:N120"/>
    <mergeCell ref="O119:O120"/>
    <mergeCell ref="Q119:Q120"/>
    <mergeCell ref="R119:R120"/>
    <mergeCell ref="S119:S120"/>
    <mergeCell ref="A117:A118"/>
    <mergeCell ref="B117:B118"/>
    <mergeCell ref="D117:D118"/>
    <mergeCell ref="E117:E118"/>
    <mergeCell ref="F117:F118"/>
    <mergeCell ref="G115:G116"/>
    <mergeCell ref="H115:H116"/>
    <mergeCell ref="L115:L116"/>
    <mergeCell ref="M115:M116"/>
    <mergeCell ref="I115:I116"/>
    <mergeCell ref="J115:J116"/>
    <mergeCell ref="K115:K116"/>
    <mergeCell ref="N113:N114"/>
    <mergeCell ref="O113:O114"/>
    <mergeCell ref="Q113:Q114"/>
    <mergeCell ref="R113:R114"/>
    <mergeCell ref="S113:S114"/>
    <mergeCell ref="A111:A112"/>
    <mergeCell ref="B111:B112"/>
    <mergeCell ref="D115:D116"/>
    <mergeCell ref="E115:E116"/>
    <mergeCell ref="F115:F116"/>
    <mergeCell ref="G113:G114"/>
    <mergeCell ref="H113:H114"/>
    <mergeCell ref="L113:L114"/>
    <mergeCell ref="M113:M114"/>
    <mergeCell ref="I113:I114"/>
    <mergeCell ref="J113:J114"/>
    <mergeCell ref="K113:K114"/>
    <mergeCell ref="N115:N116"/>
    <mergeCell ref="O115:O116"/>
    <mergeCell ref="Q115:Q116"/>
    <mergeCell ref="R115:R116"/>
    <mergeCell ref="S115:S116"/>
    <mergeCell ref="A113:A114"/>
    <mergeCell ref="B113:B114"/>
    <mergeCell ref="D113:D114"/>
    <mergeCell ref="E113:E114"/>
    <mergeCell ref="F113:F114"/>
    <mergeCell ref="G111:G112"/>
    <mergeCell ref="H111:H112"/>
    <mergeCell ref="L111:L112"/>
    <mergeCell ref="M111:M112"/>
    <mergeCell ref="I111:I112"/>
    <mergeCell ref="J111:J112"/>
    <mergeCell ref="K111:K112"/>
    <mergeCell ref="N109:N110"/>
    <mergeCell ref="O109:O110"/>
    <mergeCell ref="Q109:Q110"/>
    <mergeCell ref="R109:R110"/>
    <mergeCell ref="S109:S110"/>
    <mergeCell ref="A107:A108"/>
    <mergeCell ref="B107:B108"/>
    <mergeCell ref="D111:D112"/>
    <mergeCell ref="E111:E112"/>
    <mergeCell ref="F111:F112"/>
    <mergeCell ref="G109:G110"/>
    <mergeCell ref="H109:H110"/>
    <mergeCell ref="L109:L110"/>
    <mergeCell ref="M109:M110"/>
    <mergeCell ref="I109:I110"/>
    <mergeCell ref="J109:J110"/>
    <mergeCell ref="K109:K110"/>
    <mergeCell ref="N111:N112"/>
    <mergeCell ref="O111:O112"/>
    <mergeCell ref="Q111:Q112"/>
    <mergeCell ref="R111:R112"/>
    <mergeCell ref="S111:S112"/>
    <mergeCell ref="A109:A110"/>
    <mergeCell ref="B109:B110"/>
    <mergeCell ref="D109:D110"/>
    <mergeCell ref="E109:E110"/>
    <mergeCell ref="F109:F110"/>
    <mergeCell ref="G107:G108"/>
    <mergeCell ref="H107:H108"/>
    <mergeCell ref="L107:L108"/>
    <mergeCell ref="M107:M108"/>
    <mergeCell ref="I107:I108"/>
    <mergeCell ref="J107:J108"/>
    <mergeCell ref="K107:K108"/>
    <mergeCell ref="N105:N106"/>
    <mergeCell ref="O105:O106"/>
    <mergeCell ref="Q105:Q106"/>
    <mergeCell ref="R105:R106"/>
    <mergeCell ref="S105:S106"/>
    <mergeCell ref="A103:A104"/>
    <mergeCell ref="B103:B104"/>
    <mergeCell ref="D107:D108"/>
    <mergeCell ref="E107:E108"/>
    <mergeCell ref="F107:F108"/>
    <mergeCell ref="G105:G106"/>
    <mergeCell ref="H105:H106"/>
    <mergeCell ref="L105:L106"/>
    <mergeCell ref="M105:M106"/>
    <mergeCell ref="I105:I106"/>
    <mergeCell ref="J105:J106"/>
    <mergeCell ref="K105:K106"/>
    <mergeCell ref="N107:N108"/>
    <mergeCell ref="O107:O108"/>
    <mergeCell ref="Q107:Q108"/>
    <mergeCell ref="R107:R108"/>
    <mergeCell ref="S107:S108"/>
    <mergeCell ref="A105:A106"/>
    <mergeCell ref="B105:B106"/>
    <mergeCell ref="D105:D106"/>
    <mergeCell ref="E105:E106"/>
    <mergeCell ref="F105:F106"/>
    <mergeCell ref="G103:G104"/>
    <mergeCell ref="H103:H104"/>
    <mergeCell ref="L103:L104"/>
    <mergeCell ref="M103:M104"/>
    <mergeCell ref="I103:I104"/>
    <mergeCell ref="J103:J104"/>
    <mergeCell ref="K103:K104"/>
    <mergeCell ref="N101:N102"/>
    <mergeCell ref="O101:O102"/>
    <mergeCell ref="Q101:Q102"/>
    <mergeCell ref="R101:R102"/>
    <mergeCell ref="S101:S102"/>
    <mergeCell ref="A99:A100"/>
    <mergeCell ref="B99:B100"/>
    <mergeCell ref="D103:D104"/>
    <mergeCell ref="E103:E104"/>
    <mergeCell ref="F103:F104"/>
    <mergeCell ref="G101:G102"/>
    <mergeCell ref="H101:H102"/>
    <mergeCell ref="L101:L102"/>
    <mergeCell ref="M101:M102"/>
    <mergeCell ref="I101:I102"/>
    <mergeCell ref="J101:J102"/>
    <mergeCell ref="K101:K102"/>
    <mergeCell ref="N103:N104"/>
    <mergeCell ref="O103:O104"/>
    <mergeCell ref="Q103:Q104"/>
    <mergeCell ref="R103:R104"/>
    <mergeCell ref="S103:S104"/>
    <mergeCell ref="A101:A102"/>
    <mergeCell ref="B101:B102"/>
    <mergeCell ref="D101:D102"/>
    <mergeCell ref="E101:E102"/>
    <mergeCell ref="F101:F102"/>
    <mergeCell ref="G99:G100"/>
    <mergeCell ref="H99:H100"/>
    <mergeCell ref="L99:L100"/>
    <mergeCell ref="M99:M100"/>
    <mergeCell ref="I99:I100"/>
    <mergeCell ref="J99:J100"/>
    <mergeCell ref="K99:K100"/>
    <mergeCell ref="N97:N98"/>
    <mergeCell ref="O97:O98"/>
    <mergeCell ref="Q97:Q98"/>
    <mergeCell ref="R97:R98"/>
    <mergeCell ref="S97:S98"/>
    <mergeCell ref="A95:A96"/>
    <mergeCell ref="B95:B96"/>
    <mergeCell ref="D99:D100"/>
    <mergeCell ref="E99:E100"/>
    <mergeCell ref="F99:F100"/>
    <mergeCell ref="G97:G98"/>
    <mergeCell ref="H97:H98"/>
    <mergeCell ref="L97:L98"/>
    <mergeCell ref="M97:M98"/>
    <mergeCell ref="I97:I98"/>
    <mergeCell ref="J97:J98"/>
    <mergeCell ref="K97:K98"/>
    <mergeCell ref="N99:N100"/>
    <mergeCell ref="O99:O100"/>
    <mergeCell ref="Q99:Q100"/>
    <mergeCell ref="R99:R100"/>
    <mergeCell ref="S99:S100"/>
    <mergeCell ref="A97:A98"/>
    <mergeCell ref="B97:B98"/>
    <mergeCell ref="D97:D98"/>
    <mergeCell ref="E97:E98"/>
    <mergeCell ref="F97:F98"/>
    <mergeCell ref="G95:G96"/>
    <mergeCell ref="H95:H96"/>
    <mergeCell ref="L95:L96"/>
    <mergeCell ref="M95:M96"/>
    <mergeCell ref="I95:I96"/>
    <mergeCell ref="J95:J96"/>
    <mergeCell ref="K95:K96"/>
    <mergeCell ref="N93:N94"/>
    <mergeCell ref="O93:O94"/>
    <mergeCell ref="Q93:Q94"/>
    <mergeCell ref="R93:R94"/>
    <mergeCell ref="S93:S94"/>
    <mergeCell ref="A91:A92"/>
    <mergeCell ref="B91:B92"/>
    <mergeCell ref="D95:D96"/>
    <mergeCell ref="E95:E96"/>
    <mergeCell ref="F95:F96"/>
    <mergeCell ref="G93:G94"/>
    <mergeCell ref="H93:H94"/>
    <mergeCell ref="L93:L94"/>
    <mergeCell ref="M93:M94"/>
    <mergeCell ref="I93:I94"/>
    <mergeCell ref="J93:J94"/>
    <mergeCell ref="K93:K94"/>
    <mergeCell ref="N95:N96"/>
    <mergeCell ref="O95:O96"/>
    <mergeCell ref="Q95:Q96"/>
    <mergeCell ref="R95:R96"/>
    <mergeCell ref="S95:S96"/>
    <mergeCell ref="A93:A94"/>
    <mergeCell ref="B93:B94"/>
    <mergeCell ref="D93:D94"/>
    <mergeCell ref="E93:E94"/>
    <mergeCell ref="F93:F94"/>
    <mergeCell ref="G91:G92"/>
    <mergeCell ref="H91:H92"/>
    <mergeCell ref="L91:L92"/>
    <mergeCell ref="M91:M92"/>
    <mergeCell ref="I91:I92"/>
    <mergeCell ref="J91:J92"/>
    <mergeCell ref="K91:K92"/>
    <mergeCell ref="N89:N90"/>
    <mergeCell ref="O89:O90"/>
    <mergeCell ref="Q89:Q90"/>
    <mergeCell ref="R89:R90"/>
    <mergeCell ref="S89:S90"/>
    <mergeCell ref="A87:A88"/>
    <mergeCell ref="B87:B88"/>
    <mergeCell ref="D91:D92"/>
    <mergeCell ref="E91:E92"/>
    <mergeCell ref="F91:F92"/>
    <mergeCell ref="G89:G90"/>
    <mergeCell ref="H89:H90"/>
    <mergeCell ref="L89:L90"/>
    <mergeCell ref="M89:M90"/>
    <mergeCell ref="I89:I90"/>
    <mergeCell ref="J89:J90"/>
    <mergeCell ref="K89:K90"/>
    <mergeCell ref="N91:N92"/>
    <mergeCell ref="O91:O92"/>
    <mergeCell ref="Q91:Q92"/>
    <mergeCell ref="R91:R92"/>
    <mergeCell ref="S91:S92"/>
    <mergeCell ref="A89:A90"/>
    <mergeCell ref="B89:B90"/>
    <mergeCell ref="D89:D90"/>
    <mergeCell ref="E89:E90"/>
    <mergeCell ref="F89:F90"/>
    <mergeCell ref="G87:G88"/>
    <mergeCell ref="H87:H88"/>
    <mergeCell ref="L87:L88"/>
    <mergeCell ref="M87:M88"/>
    <mergeCell ref="I87:I88"/>
    <mergeCell ref="J87:J88"/>
    <mergeCell ref="K87:K88"/>
    <mergeCell ref="N85:N86"/>
    <mergeCell ref="O85:O86"/>
    <mergeCell ref="Q85:Q86"/>
    <mergeCell ref="R85:R86"/>
    <mergeCell ref="S85:S86"/>
    <mergeCell ref="A83:A84"/>
    <mergeCell ref="B83:B84"/>
    <mergeCell ref="D87:D88"/>
    <mergeCell ref="E87:E88"/>
    <mergeCell ref="F87:F88"/>
    <mergeCell ref="G85:G86"/>
    <mergeCell ref="H85:H86"/>
    <mergeCell ref="L85:L86"/>
    <mergeCell ref="M85:M86"/>
    <mergeCell ref="I85:I86"/>
    <mergeCell ref="J85:J86"/>
    <mergeCell ref="K85:K86"/>
    <mergeCell ref="N87:N88"/>
    <mergeCell ref="O87:O88"/>
    <mergeCell ref="Q87:Q88"/>
    <mergeCell ref="R87:R88"/>
    <mergeCell ref="S87:S88"/>
    <mergeCell ref="A85:A86"/>
    <mergeCell ref="B85:B86"/>
    <mergeCell ref="D85:D86"/>
    <mergeCell ref="E85:E86"/>
    <mergeCell ref="F85:F86"/>
    <mergeCell ref="G83:G84"/>
    <mergeCell ref="H83:H84"/>
    <mergeCell ref="L83:L84"/>
    <mergeCell ref="M83:M84"/>
    <mergeCell ref="I83:I84"/>
    <mergeCell ref="J83:J84"/>
    <mergeCell ref="K83:K84"/>
    <mergeCell ref="N81:N82"/>
    <mergeCell ref="O81:O82"/>
    <mergeCell ref="Q81:Q82"/>
    <mergeCell ref="R81:R82"/>
    <mergeCell ref="S81:S82"/>
    <mergeCell ref="A79:A80"/>
    <mergeCell ref="B79:B80"/>
    <mergeCell ref="D83:D84"/>
    <mergeCell ref="E83:E84"/>
    <mergeCell ref="F83:F84"/>
    <mergeCell ref="G81:G82"/>
    <mergeCell ref="H81:H82"/>
    <mergeCell ref="L81:L82"/>
    <mergeCell ref="M81:M82"/>
    <mergeCell ref="I81:I82"/>
    <mergeCell ref="J81:J82"/>
    <mergeCell ref="K81:K82"/>
    <mergeCell ref="N83:N84"/>
    <mergeCell ref="O83:O84"/>
    <mergeCell ref="Q83:Q84"/>
    <mergeCell ref="R83:R84"/>
    <mergeCell ref="S83:S84"/>
    <mergeCell ref="A81:A82"/>
    <mergeCell ref="B81:B82"/>
    <mergeCell ref="D81:D82"/>
    <mergeCell ref="E81:E82"/>
    <mergeCell ref="F81:F82"/>
    <mergeCell ref="G79:G80"/>
    <mergeCell ref="H79:H80"/>
    <mergeCell ref="L79:L80"/>
    <mergeCell ref="M79:M80"/>
    <mergeCell ref="I79:I80"/>
    <mergeCell ref="J79:J80"/>
    <mergeCell ref="K79:K80"/>
    <mergeCell ref="N77:N78"/>
    <mergeCell ref="O77:O78"/>
    <mergeCell ref="Q77:Q78"/>
    <mergeCell ref="R77:R78"/>
    <mergeCell ref="S77:S78"/>
    <mergeCell ref="A75:A76"/>
    <mergeCell ref="B75:B76"/>
    <mergeCell ref="D79:D80"/>
    <mergeCell ref="E79:E80"/>
    <mergeCell ref="F79:F80"/>
    <mergeCell ref="G77:G78"/>
    <mergeCell ref="H77:H78"/>
    <mergeCell ref="L77:L78"/>
    <mergeCell ref="M77:M78"/>
    <mergeCell ref="I77:I78"/>
    <mergeCell ref="J77:J78"/>
    <mergeCell ref="K77:K78"/>
    <mergeCell ref="N79:N80"/>
    <mergeCell ref="O79:O80"/>
    <mergeCell ref="Q79:Q80"/>
    <mergeCell ref="R79:R80"/>
    <mergeCell ref="S79:S80"/>
    <mergeCell ref="A77:A78"/>
    <mergeCell ref="B77:B78"/>
    <mergeCell ref="D77:D78"/>
    <mergeCell ref="E77:E78"/>
    <mergeCell ref="F77:F78"/>
    <mergeCell ref="G75:G76"/>
    <mergeCell ref="H75:H76"/>
    <mergeCell ref="L75:L76"/>
    <mergeCell ref="M75:M76"/>
    <mergeCell ref="I75:I76"/>
    <mergeCell ref="J75:J76"/>
    <mergeCell ref="K75:K76"/>
    <mergeCell ref="N73:N74"/>
    <mergeCell ref="O73:O74"/>
    <mergeCell ref="Q73:Q74"/>
    <mergeCell ref="R73:R74"/>
    <mergeCell ref="S73:S74"/>
    <mergeCell ref="A71:A72"/>
    <mergeCell ref="B71:B72"/>
    <mergeCell ref="D75:D76"/>
    <mergeCell ref="E75:E76"/>
    <mergeCell ref="F75:F76"/>
    <mergeCell ref="G73:G74"/>
    <mergeCell ref="H73:H74"/>
    <mergeCell ref="L73:L74"/>
    <mergeCell ref="M73:M74"/>
    <mergeCell ref="I73:I74"/>
    <mergeCell ref="J73:J74"/>
    <mergeCell ref="K73:K74"/>
    <mergeCell ref="N75:N76"/>
    <mergeCell ref="O75:O76"/>
    <mergeCell ref="Q75:Q76"/>
    <mergeCell ref="R75:R76"/>
    <mergeCell ref="S75:S76"/>
    <mergeCell ref="A73:A74"/>
    <mergeCell ref="B73:B74"/>
    <mergeCell ref="D73:D74"/>
    <mergeCell ref="E73:E74"/>
    <mergeCell ref="F73:F74"/>
    <mergeCell ref="G71:G72"/>
    <mergeCell ref="H71:H72"/>
    <mergeCell ref="L71:L72"/>
    <mergeCell ref="M71:M72"/>
    <mergeCell ref="I71:I72"/>
    <mergeCell ref="J71:J72"/>
    <mergeCell ref="K71:K72"/>
    <mergeCell ref="N69:N70"/>
    <mergeCell ref="O69:O70"/>
    <mergeCell ref="Q69:Q70"/>
    <mergeCell ref="R69:R70"/>
    <mergeCell ref="S69:S70"/>
    <mergeCell ref="P67:P68"/>
    <mergeCell ref="P69:P70"/>
    <mergeCell ref="D71:D72"/>
    <mergeCell ref="E71:E72"/>
    <mergeCell ref="F71:F72"/>
    <mergeCell ref="G69:G70"/>
    <mergeCell ref="H69:H70"/>
    <mergeCell ref="L69:L70"/>
    <mergeCell ref="M69:M70"/>
    <mergeCell ref="I69:I70"/>
    <mergeCell ref="J69:J70"/>
    <mergeCell ref="K69:K70"/>
    <mergeCell ref="N71:N72"/>
    <mergeCell ref="O71:O72"/>
    <mergeCell ref="Q71:Q72"/>
    <mergeCell ref="R71:R72"/>
    <mergeCell ref="S71:S72"/>
    <mergeCell ref="A69:A70"/>
    <mergeCell ref="B69:B70"/>
    <mergeCell ref="D69:D70"/>
    <mergeCell ref="E69:E70"/>
    <mergeCell ref="F69:F70"/>
    <mergeCell ref="G67:G68"/>
    <mergeCell ref="H67:H68"/>
    <mergeCell ref="L67:L68"/>
    <mergeCell ref="M67:M68"/>
    <mergeCell ref="I67:I68"/>
    <mergeCell ref="J67:J68"/>
    <mergeCell ref="K67:K68"/>
    <mergeCell ref="N65:N66"/>
    <mergeCell ref="O65:O66"/>
    <mergeCell ref="Q65:Q66"/>
    <mergeCell ref="R65:R66"/>
    <mergeCell ref="S65:S66"/>
    <mergeCell ref="P65:P66"/>
    <mergeCell ref="A63:A64"/>
    <mergeCell ref="A67:A68"/>
    <mergeCell ref="B67:B68"/>
    <mergeCell ref="D67:D68"/>
    <mergeCell ref="E67:E68"/>
    <mergeCell ref="F67:F68"/>
    <mergeCell ref="G65:G66"/>
    <mergeCell ref="H65:H66"/>
    <mergeCell ref="L65:L66"/>
    <mergeCell ref="M65:M66"/>
    <mergeCell ref="I65:I66"/>
    <mergeCell ref="J65:J66"/>
    <mergeCell ref="K65:K66"/>
    <mergeCell ref="N67:N68"/>
    <mergeCell ref="O67:O68"/>
    <mergeCell ref="Q67:Q68"/>
    <mergeCell ref="R67:R68"/>
    <mergeCell ref="S67:S68"/>
    <mergeCell ref="A65:A66"/>
    <mergeCell ref="B65:B66"/>
    <mergeCell ref="D65:D66"/>
    <mergeCell ref="E65:E66"/>
    <mergeCell ref="F65:F66"/>
    <mergeCell ref="G63:G64"/>
    <mergeCell ref="H63:H64"/>
    <mergeCell ref="L63:L64"/>
    <mergeCell ref="M63:M64"/>
    <mergeCell ref="I63:I64"/>
    <mergeCell ref="J63:J64"/>
    <mergeCell ref="K63:K64"/>
    <mergeCell ref="N61:N62"/>
    <mergeCell ref="O61:O62"/>
    <mergeCell ref="Q61:Q62"/>
    <mergeCell ref="R61:R62"/>
    <mergeCell ref="S61:S62"/>
    <mergeCell ref="A59:A60"/>
    <mergeCell ref="B59:B60"/>
    <mergeCell ref="B63:B64"/>
    <mergeCell ref="D63:D64"/>
    <mergeCell ref="E63:E64"/>
    <mergeCell ref="F63:F64"/>
    <mergeCell ref="G61:G62"/>
    <mergeCell ref="H61:H62"/>
    <mergeCell ref="L61:L62"/>
    <mergeCell ref="M61:M62"/>
    <mergeCell ref="I61:I62"/>
    <mergeCell ref="J61:J62"/>
    <mergeCell ref="K61:K62"/>
    <mergeCell ref="N63:N64"/>
    <mergeCell ref="O63:O64"/>
    <mergeCell ref="Q63:Q64"/>
    <mergeCell ref="R63:R64"/>
    <mergeCell ref="S63:S64"/>
    <mergeCell ref="A61:A62"/>
    <mergeCell ref="B61:B62"/>
    <mergeCell ref="D61:D62"/>
    <mergeCell ref="E61:E62"/>
    <mergeCell ref="F61:F62"/>
    <mergeCell ref="G59:G60"/>
    <mergeCell ref="H59:H60"/>
    <mergeCell ref="L59:L60"/>
    <mergeCell ref="M59:M60"/>
    <mergeCell ref="I59:I60"/>
    <mergeCell ref="J59:J60"/>
    <mergeCell ref="K59:K60"/>
    <mergeCell ref="N57:N58"/>
    <mergeCell ref="O57:O58"/>
    <mergeCell ref="Q57:Q58"/>
    <mergeCell ref="R57:R58"/>
    <mergeCell ref="S57:S58"/>
    <mergeCell ref="A55:A56"/>
    <mergeCell ref="B55:B56"/>
    <mergeCell ref="D59:D60"/>
    <mergeCell ref="E59:E60"/>
    <mergeCell ref="F59:F60"/>
    <mergeCell ref="G57:G58"/>
    <mergeCell ref="H57:H58"/>
    <mergeCell ref="L57:L58"/>
    <mergeCell ref="M57:M58"/>
    <mergeCell ref="I57:I58"/>
    <mergeCell ref="J57:J58"/>
    <mergeCell ref="K57:K58"/>
    <mergeCell ref="N59:N60"/>
    <mergeCell ref="O59:O60"/>
    <mergeCell ref="Q59:Q60"/>
    <mergeCell ref="R59:R60"/>
    <mergeCell ref="S59:S60"/>
    <mergeCell ref="A57:A58"/>
    <mergeCell ref="B57:B58"/>
    <mergeCell ref="D57:D58"/>
    <mergeCell ref="E57:E58"/>
    <mergeCell ref="F57:F58"/>
    <mergeCell ref="G55:G56"/>
    <mergeCell ref="H55:H56"/>
    <mergeCell ref="L55:L56"/>
    <mergeCell ref="M55:M56"/>
    <mergeCell ref="I55:I56"/>
    <mergeCell ref="J55:J56"/>
    <mergeCell ref="K55:K56"/>
    <mergeCell ref="N53:N54"/>
    <mergeCell ref="O53:O54"/>
    <mergeCell ref="Q53:Q54"/>
    <mergeCell ref="R53:R54"/>
    <mergeCell ref="S53:S54"/>
    <mergeCell ref="A51:A52"/>
    <mergeCell ref="B51:B52"/>
    <mergeCell ref="D51:D52"/>
    <mergeCell ref="D55:D56"/>
    <mergeCell ref="E55:E56"/>
    <mergeCell ref="F55:F56"/>
    <mergeCell ref="G53:G54"/>
    <mergeCell ref="H53:H54"/>
    <mergeCell ref="L53:L54"/>
    <mergeCell ref="M53:M54"/>
    <mergeCell ref="I53:I54"/>
    <mergeCell ref="J53:J54"/>
    <mergeCell ref="K53:K54"/>
    <mergeCell ref="N55:N56"/>
    <mergeCell ref="O55:O56"/>
    <mergeCell ref="Q55:Q56"/>
    <mergeCell ref="R55:R56"/>
    <mergeCell ref="S55:S56"/>
    <mergeCell ref="P51:P52"/>
    <mergeCell ref="A53:A54"/>
    <mergeCell ref="B53:B54"/>
    <mergeCell ref="D53:D54"/>
    <mergeCell ref="E53:E54"/>
    <mergeCell ref="F53:F54"/>
    <mergeCell ref="H51:H52"/>
    <mergeCell ref="L51:L52"/>
    <mergeCell ref="M51:M52"/>
    <mergeCell ref="I51:I52"/>
    <mergeCell ref="J51:J52"/>
    <mergeCell ref="K51:K52"/>
    <mergeCell ref="E51:E52"/>
    <mergeCell ref="F51:F52"/>
    <mergeCell ref="G51:G52"/>
    <mergeCell ref="N51:N52"/>
    <mergeCell ref="O51:O52"/>
    <mergeCell ref="Q51:Q52"/>
    <mergeCell ref="R51:R52"/>
    <mergeCell ref="S51:S52"/>
    <mergeCell ref="P47:P48"/>
    <mergeCell ref="P49:P50"/>
    <mergeCell ref="Q47:Q48"/>
    <mergeCell ref="R47:R48"/>
    <mergeCell ref="S47:S48"/>
    <mergeCell ref="N47:N48"/>
    <mergeCell ref="O47:O48"/>
    <mergeCell ref="S49:S50"/>
    <mergeCell ref="N49:N50"/>
    <mergeCell ref="O49:O50"/>
    <mergeCell ref="Q49:Q50"/>
    <mergeCell ref="R49:R50"/>
    <mergeCell ref="A49:A50"/>
    <mergeCell ref="B49:B50"/>
    <mergeCell ref="D49:D50"/>
    <mergeCell ref="E49:E50"/>
    <mergeCell ref="F49:F50"/>
    <mergeCell ref="G49:G50"/>
    <mergeCell ref="H49:H50"/>
    <mergeCell ref="M47:M48"/>
    <mergeCell ref="I47:I48"/>
    <mergeCell ref="J47:J48"/>
    <mergeCell ref="K47:K48"/>
    <mergeCell ref="H47:H48"/>
    <mergeCell ref="L47:L48"/>
    <mergeCell ref="A47:A48"/>
    <mergeCell ref="B47:B48"/>
    <mergeCell ref="D47:D48"/>
    <mergeCell ref="E47:E48"/>
    <mergeCell ref="F47:F48"/>
    <mergeCell ref="G47:G48"/>
    <mergeCell ref="L49:L50"/>
    <mergeCell ref="M49:M50"/>
    <mergeCell ref="I49:I50"/>
    <mergeCell ref="J49:J50"/>
    <mergeCell ref="K49:K50"/>
  </mergeCells>
  <conditionalFormatting sqref="D47:D130">
    <cfRule type="cellIs" dxfId="2" priority="4" stopIfTrue="1" operator="equal">
      <formula>#REF!</formula>
    </cfRule>
    <cfRule type="cellIs" dxfId="1" priority="5" stopIfTrue="1" operator="lessThanOrEqual">
      <formula>#REF!</formula>
    </cfRule>
    <cfRule type="cellIs" dxfId="0" priority="6" stopIfTrue="1" operator="greaterThan">
      <formula>#REF!</formula>
    </cfRule>
  </conditionalFormatting>
  <pageMargins left="0.31496062992125984" right="0.31496062992125984" top="0.35433070866141736" bottom="0.35433070866141736" header="0" footer="0"/>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Drop Down 1">
              <controlPr defaultSize="0" autoLine="0" autoPict="0">
                <anchor moveWithCells="1">
                  <from>
                    <xdr:col>1</xdr:col>
                    <xdr:colOff>85725</xdr:colOff>
                    <xdr:row>46</xdr:row>
                    <xdr:rowOff>95250</xdr:rowOff>
                  </from>
                  <to>
                    <xdr:col>2</xdr:col>
                    <xdr:colOff>9525</xdr:colOff>
                    <xdr:row>48</xdr:row>
                    <xdr:rowOff>0</xdr:rowOff>
                  </to>
                </anchor>
              </controlPr>
            </control>
          </mc:Choice>
        </mc:AlternateContent>
        <mc:AlternateContent xmlns:mc="http://schemas.openxmlformats.org/markup-compatibility/2006">
          <mc:Choice Requires="x14">
            <control shapeId="252930" r:id="rId5" name="Drop Down 2">
              <controlPr defaultSize="0" autoLine="0" autoPict="0">
                <anchor moveWithCells="1">
                  <from>
                    <xdr:col>1</xdr:col>
                    <xdr:colOff>66675</xdr:colOff>
                    <xdr:row>48</xdr:row>
                    <xdr:rowOff>76200</xdr:rowOff>
                  </from>
                  <to>
                    <xdr:col>2</xdr:col>
                    <xdr:colOff>9525</xdr:colOff>
                    <xdr:row>49</xdr:row>
                    <xdr:rowOff>142875</xdr:rowOff>
                  </to>
                </anchor>
              </controlPr>
            </control>
          </mc:Choice>
        </mc:AlternateContent>
        <mc:AlternateContent xmlns:mc="http://schemas.openxmlformats.org/markup-compatibility/2006">
          <mc:Choice Requires="x14">
            <control shapeId="252931" r:id="rId6" name="Drop Down 3">
              <controlPr defaultSize="0" autoLine="0" autoPict="0">
                <anchor moveWithCells="1">
                  <from>
                    <xdr:col>1</xdr:col>
                    <xdr:colOff>85725</xdr:colOff>
                    <xdr:row>50</xdr:row>
                    <xdr:rowOff>76200</xdr:rowOff>
                  </from>
                  <to>
                    <xdr:col>2</xdr:col>
                    <xdr:colOff>9525</xdr:colOff>
                    <xdr:row>51</xdr:row>
                    <xdr:rowOff>161925</xdr:rowOff>
                  </to>
                </anchor>
              </controlPr>
            </control>
          </mc:Choice>
        </mc:AlternateContent>
        <mc:AlternateContent xmlns:mc="http://schemas.openxmlformats.org/markup-compatibility/2006">
          <mc:Choice Requires="x14">
            <control shapeId="252932" r:id="rId7" name="Drop Down 4">
              <controlPr defaultSize="0" autoLine="0" autoPict="0">
                <anchor moveWithCells="1">
                  <from>
                    <xdr:col>1</xdr:col>
                    <xdr:colOff>57150</xdr:colOff>
                    <xdr:row>52</xdr:row>
                    <xdr:rowOff>47625</xdr:rowOff>
                  </from>
                  <to>
                    <xdr:col>2</xdr:col>
                    <xdr:colOff>9525</xdr:colOff>
                    <xdr:row>53</xdr:row>
                    <xdr:rowOff>133350</xdr:rowOff>
                  </to>
                </anchor>
              </controlPr>
            </control>
          </mc:Choice>
        </mc:AlternateContent>
        <mc:AlternateContent xmlns:mc="http://schemas.openxmlformats.org/markup-compatibility/2006">
          <mc:Choice Requires="x14">
            <control shapeId="252933" r:id="rId8" name="Drop Down 5">
              <controlPr defaultSize="0" autoLine="0" autoPict="0">
                <anchor moveWithCells="1">
                  <from>
                    <xdr:col>1</xdr:col>
                    <xdr:colOff>57150</xdr:colOff>
                    <xdr:row>54</xdr:row>
                    <xdr:rowOff>85725</xdr:rowOff>
                  </from>
                  <to>
                    <xdr:col>2</xdr:col>
                    <xdr:colOff>9525</xdr:colOff>
                    <xdr:row>55</xdr:row>
                    <xdr:rowOff>142875</xdr:rowOff>
                  </to>
                </anchor>
              </controlPr>
            </control>
          </mc:Choice>
        </mc:AlternateContent>
        <mc:AlternateContent xmlns:mc="http://schemas.openxmlformats.org/markup-compatibility/2006">
          <mc:Choice Requires="x14">
            <control shapeId="252934" r:id="rId9" name="Drop Down 6">
              <controlPr defaultSize="0" autoLine="0" autoPict="0">
                <anchor moveWithCells="1">
                  <from>
                    <xdr:col>1</xdr:col>
                    <xdr:colOff>57150</xdr:colOff>
                    <xdr:row>56</xdr:row>
                    <xdr:rowOff>76200</xdr:rowOff>
                  </from>
                  <to>
                    <xdr:col>2</xdr:col>
                    <xdr:colOff>9525</xdr:colOff>
                    <xdr:row>57</xdr:row>
                    <xdr:rowOff>161925</xdr:rowOff>
                  </to>
                </anchor>
              </controlPr>
            </control>
          </mc:Choice>
        </mc:AlternateContent>
        <mc:AlternateContent xmlns:mc="http://schemas.openxmlformats.org/markup-compatibility/2006">
          <mc:Choice Requires="x14">
            <control shapeId="252935" r:id="rId10" name="Drop Down 7">
              <controlPr defaultSize="0" autoLine="0" autoPict="0">
                <anchor moveWithCells="1">
                  <from>
                    <xdr:col>1</xdr:col>
                    <xdr:colOff>47625</xdr:colOff>
                    <xdr:row>58</xdr:row>
                    <xdr:rowOff>47625</xdr:rowOff>
                  </from>
                  <to>
                    <xdr:col>2</xdr:col>
                    <xdr:colOff>9525</xdr:colOff>
                    <xdr:row>59</xdr:row>
                    <xdr:rowOff>142875</xdr:rowOff>
                  </to>
                </anchor>
              </controlPr>
            </control>
          </mc:Choice>
        </mc:AlternateContent>
        <mc:AlternateContent xmlns:mc="http://schemas.openxmlformats.org/markup-compatibility/2006">
          <mc:Choice Requires="x14">
            <control shapeId="252936" r:id="rId11" name="Drop Down 8">
              <controlPr defaultSize="0" autoLine="0" autoPict="0">
                <anchor moveWithCells="1">
                  <from>
                    <xdr:col>1</xdr:col>
                    <xdr:colOff>85725</xdr:colOff>
                    <xdr:row>60</xdr:row>
                    <xdr:rowOff>76200</xdr:rowOff>
                  </from>
                  <to>
                    <xdr:col>2</xdr:col>
                    <xdr:colOff>9525</xdr:colOff>
                    <xdr:row>61</xdr:row>
                    <xdr:rowOff>180975</xdr:rowOff>
                  </to>
                </anchor>
              </controlPr>
            </control>
          </mc:Choice>
        </mc:AlternateContent>
        <mc:AlternateContent xmlns:mc="http://schemas.openxmlformats.org/markup-compatibility/2006">
          <mc:Choice Requires="x14">
            <control shapeId="252937" r:id="rId12" name="Drop Down 9">
              <controlPr defaultSize="0" autoLine="0" autoPict="0">
                <anchor moveWithCells="1">
                  <from>
                    <xdr:col>1</xdr:col>
                    <xdr:colOff>57150</xdr:colOff>
                    <xdr:row>62</xdr:row>
                    <xdr:rowOff>47625</xdr:rowOff>
                  </from>
                  <to>
                    <xdr:col>2</xdr:col>
                    <xdr:colOff>9525</xdr:colOff>
                    <xdr:row>64</xdr:row>
                    <xdr:rowOff>0</xdr:rowOff>
                  </to>
                </anchor>
              </controlPr>
            </control>
          </mc:Choice>
        </mc:AlternateContent>
        <mc:AlternateContent xmlns:mc="http://schemas.openxmlformats.org/markup-compatibility/2006">
          <mc:Choice Requires="x14">
            <control shapeId="252938" r:id="rId13" name="Drop Down 10">
              <controlPr defaultSize="0" autoLine="0" autoPict="0">
                <anchor moveWithCells="1">
                  <from>
                    <xdr:col>1</xdr:col>
                    <xdr:colOff>85725</xdr:colOff>
                    <xdr:row>64</xdr:row>
                    <xdr:rowOff>47625</xdr:rowOff>
                  </from>
                  <to>
                    <xdr:col>2</xdr:col>
                    <xdr:colOff>9525</xdr:colOff>
                    <xdr:row>65</xdr:row>
                    <xdr:rowOff>180975</xdr:rowOff>
                  </to>
                </anchor>
              </controlPr>
            </control>
          </mc:Choice>
        </mc:AlternateContent>
        <mc:AlternateContent xmlns:mc="http://schemas.openxmlformats.org/markup-compatibility/2006">
          <mc:Choice Requires="x14">
            <control shapeId="252939" r:id="rId14" name="Drop Down 11">
              <controlPr defaultSize="0" autoLine="0" autoPict="0">
                <anchor moveWithCells="1">
                  <from>
                    <xdr:col>1</xdr:col>
                    <xdr:colOff>66675</xdr:colOff>
                    <xdr:row>66</xdr:row>
                    <xdr:rowOff>85725</xdr:rowOff>
                  </from>
                  <to>
                    <xdr:col>2</xdr:col>
                    <xdr:colOff>9525</xdr:colOff>
                    <xdr:row>67</xdr:row>
                    <xdr:rowOff>171450</xdr:rowOff>
                  </to>
                </anchor>
              </controlPr>
            </control>
          </mc:Choice>
        </mc:AlternateContent>
        <mc:AlternateContent xmlns:mc="http://schemas.openxmlformats.org/markup-compatibility/2006">
          <mc:Choice Requires="x14">
            <control shapeId="252940" r:id="rId15" name="Drop Down 12">
              <controlPr defaultSize="0" autoLine="0" autoPict="0">
                <anchor moveWithCells="1">
                  <from>
                    <xdr:col>1</xdr:col>
                    <xdr:colOff>66675</xdr:colOff>
                    <xdr:row>68</xdr:row>
                    <xdr:rowOff>57150</xdr:rowOff>
                  </from>
                  <to>
                    <xdr:col>2</xdr:col>
                    <xdr:colOff>9525</xdr:colOff>
                    <xdr:row>70</xdr:row>
                    <xdr:rowOff>0</xdr:rowOff>
                  </to>
                </anchor>
              </controlPr>
            </control>
          </mc:Choice>
        </mc:AlternateContent>
        <mc:AlternateContent xmlns:mc="http://schemas.openxmlformats.org/markup-compatibility/2006">
          <mc:Choice Requires="x14">
            <control shapeId="252941" r:id="rId16" name="Drop Down 13">
              <controlPr defaultSize="0" autoLine="0" autoPict="0">
                <anchor moveWithCells="1">
                  <from>
                    <xdr:col>1</xdr:col>
                    <xdr:colOff>85725</xdr:colOff>
                    <xdr:row>70</xdr:row>
                    <xdr:rowOff>76200</xdr:rowOff>
                  </from>
                  <to>
                    <xdr:col>2</xdr:col>
                    <xdr:colOff>9525</xdr:colOff>
                    <xdr:row>71</xdr:row>
                    <xdr:rowOff>171450</xdr:rowOff>
                  </to>
                </anchor>
              </controlPr>
            </control>
          </mc:Choice>
        </mc:AlternateContent>
        <mc:AlternateContent xmlns:mc="http://schemas.openxmlformats.org/markup-compatibility/2006">
          <mc:Choice Requires="x14">
            <control shapeId="252942" r:id="rId17" name="Drop Down 14">
              <controlPr defaultSize="0" autoLine="0" autoPict="0">
                <anchor moveWithCells="1">
                  <from>
                    <xdr:col>1</xdr:col>
                    <xdr:colOff>85725</xdr:colOff>
                    <xdr:row>72</xdr:row>
                    <xdr:rowOff>95250</xdr:rowOff>
                  </from>
                  <to>
                    <xdr:col>2</xdr:col>
                    <xdr:colOff>9525</xdr:colOff>
                    <xdr:row>73</xdr:row>
                    <xdr:rowOff>142875</xdr:rowOff>
                  </to>
                </anchor>
              </controlPr>
            </control>
          </mc:Choice>
        </mc:AlternateContent>
        <mc:AlternateContent xmlns:mc="http://schemas.openxmlformats.org/markup-compatibility/2006">
          <mc:Choice Requires="x14">
            <control shapeId="252943" r:id="rId18" name="Drop Down 15">
              <controlPr defaultSize="0" autoLine="0" autoPict="0">
                <anchor moveWithCells="1">
                  <from>
                    <xdr:col>1</xdr:col>
                    <xdr:colOff>85725</xdr:colOff>
                    <xdr:row>74</xdr:row>
                    <xdr:rowOff>85725</xdr:rowOff>
                  </from>
                  <to>
                    <xdr:col>2</xdr:col>
                    <xdr:colOff>9525</xdr:colOff>
                    <xdr:row>75</xdr:row>
                    <xdr:rowOff>161925</xdr:rowOff>
                  </to>
                </anchor>
              </controlPr>
            </control>
          </mc:Choice>
        </mc:AlternateContent>
        <mc:AlternateContent xmlns:mc="http://schemas.openxmlformats.org/markup-compatibility/2006">
          <mc:Choice Requires="x14">
            <control shapeId="252944" r:id="rId19" name="Drop Down 16">
              <controlPr defaultSize="0" autoLine="0" autoPict="0">
                <anchor moveWithCells="1">
                  <from>
                    <xdr:col>1</xdr:col>
                    <xdr:colOff>57150</xdr:colOff>
                    <xdr:row>76</xdr:row>
                    <xdr:rowOff>57150</xdr:rowOff>
                  </from>
                  <to>
                    <xdr:col>2</xdr:col>
                    <xdr:colOff>9525</xdr:colOff>
                    <xdr:row>77</xdr:row>
                    <xdr:rowOff>180975</xdr:rowOff>
                  </to>
                </anchor>
              </controlPr>
            </control>
          </mc:Choice>
        </mc:AlternateContent>
        <mc:AlternateContent xmlns:mc="http://schemas.openxmlformats.org/markup-compatibility/2006">
          <mc:Choice Requires="x14">
            <control shapeId="252945" r:id="rId20" name="Drop Down 17">
              <controlPr defaultSize="0" autoLine="0" autoPict="0">
                <anchor moveWithCells="1">
                  <from>
                    <xdr:col>1</xdr:col>
                    <xdr:colOff>85725</xdr:colOff>
                    <xdr:row>90</xdr:row>
                    <xdr:rowOff>95250</xdr:rowOff>
                  </from>
                  <to>
                    <xdr:col>2</xdr:col>
                    <xdr:colOff>9525</xdr:colOff>
                    <xdr:row>91</xdr:row>
                    <xdr:rowOff>180975</xdr:rowOff>
                  </to>
                </anchor>
              </controlPr>
            </control>
          </mc:Choice>
        </mc:AlternateContent>
        <mc:AlternateContent xmlns:mc="http://schemas.openxmlformats.org/markup-compatibility/2006">
          <mc:Choice Requires="x14">
            <control shapeId="252946" r:id="rId21" name="Drop Down 18">
              <controlPr defaultSize="0" autoLine="0" autoPict="0">
                <anchor moveWithCells="1">
                  <from>
                    <xdr:col>1</xdr:col>
                    <xdr:colOff>66675</xdr:colOff>
                    <xdr:row>92</xdr:row>
                    <xdr:rowOff>76200</xdr:rowOff>
                  </from>
                  <to>
                    <xdr:col>2</xdr:col>
                    <xdr:colOff>9525</xdr:colOff>
                    <xdr:row>93</xdr:row>
                    <xdr:rowOff>142875</xdr:rowOff>
                  </to>
                </anchor>
              </controlPr>
            </control>
          </mc:Choice>
        </mc:AlternateContent>
        <mc:AlternateContent xmlns:mc="http://schemas.openxmlformats.org/markup-compatibility/2006">
          <mc:Choice Requires="x14">
            <control shapeId="252947" r:id="rId22" name="Drop Down 19">
              <controlPr defaultSize="0" autoLine="0" autoPict="0">
                <anchor moveWithCells="1">
                  <from>
                    <xdr:col>1</xdr:col>
                    <xdr:colOff>85725</xdr:colOff>
                    <xdr:row>94</xdr:row>
                    <xdr:rowOff>76200</xdr:rowOff>
                  </from>
                  <to>
                    <xdr:col>2</xdr:col>
                    <xdr:colOff>9525</xdr:colOff>
                    <xdr:row>95</xdr:row>
                    <xdr:rowOff>161925</xdr:rowOff>
                  </to>
                </anchor>
              </controlPr>
            </control>
          </mc:Choice>
        </mc:AlternateContent>
        <mc:AlternateContent xmlns:mc="http://schemas.openxmlformats.org/markup-compatibility/2006">
          <mc:Choice Requires="x14">
            <control shapeId="252948" r:id="rId23" name="Drop Down 20">
              <controlPr defaultSize="0" autoLine="0" autoPict="0">
                <anchor moveWithCells="1">
                  <from>
                    <xdr:col>1</xdr:col>
                    <xdr:colOff>57150</xdr:colOff>
                    <xdr:row>96</xdr:row>
                    <xdr:rowOff>47625</xdr:rowOff>
                  </from>
                  <to>
                    <xdr:col>2</xdr:col>
                    <xdr:colOff>9525</xdr:colOff>
                    <xdr:row>97</xdr:row>
                    <xdr:rowOff>133350</xdr:rowOff>
                  </to>
                </anchor>
              </controlPr>
            </control>
          </mc:Choice>
        </mc:AlternateContent>
        <mc:AlternateContent xmlns:mc="http://schemas.openxmlformats.org/markup-compatibility/2006">
          <mc:Choice Requires="x14">
            <control shapeId="252949" r:id="rId24" name="Drop Down 21">
              <controlPr defaultSize="0" autoLine="0" autoPict="0">
                <anchor moveWithCells="1">
                  <from>
                    <xdr:col>1</xdr:col>
                    <xdr:colOff>57150</xdr:colOff>
                    <xdr:row>98</xdr:row>
                    <xdr:rowOff>85725</xdr:rowOff>
                  </from>
                  <to>
                    <xdr:col>2</xdr:col>
                    <xdr:colOff>9525</xdr:colOff>
                    <xdr:row>99</xdr:row>
                    <xdr:rowOff>142875</xdr:rowOff>
                  </to>
                </anchor>
              </controlPr>
            </control>
          </mc:Choice>
        </mc:AlternateContent>
        <mc:AlternateContent xmlns:mc="http://schemas.openxmlformats.org/markup-compatibility/2006">
          <mc:Choice Requires="x14">
            <control shapeId="252950" r:id="rId25" name="Drop Down 22">
              <controlPr defaultSize="0" autoLine="0" autoPict="0">
                <anchor moveWithCells="1">
                  <from>
                    <xdr:col>1</xdr:col>
                    <xdr:colOff>57150</xdr:colOff>
                    <xdr:row>100</xdr:row>
                    <xdr:rowOff>76200</xdr:rowOff>
                  </from>
                  <to>
                    <xdr:col>2</xdr:col>
                    <xdr:colOff>9525</xdr:colOff>
                    <xdr:row>101</xdr:row>
                    <xdr:rowOff>161925</xdr:rowOff>
                  </to>
                </anchor>
              </controlPr>
            </control>
          </mc:Choice>
        </mc:AlternateContent>
        <mc:AlternateContent xmlns:mc="http://schemas.openxmlformats.org/markup-compatibility/2006">
          <mc:Choice Requires="x14">
            <control shapeId="252951" r:id="rId26" name="Drop Down 23">
              <controlPr defaultSize="0" autoLine="0" autoPict="0">
                <anchor moveWithCells="1">
                  <from>
                    <xdr:col>1</xdr:col>
                    <xdr:colOff>47625</xdr:colOff>
                    <xdr:row>102</xdr:row>
                    <xdr:rowOff>47625</xdr:rowOff>
                  </from>
                  <to>
                    <xdr:col>2</xdr:col>
                    <xdr:colOff>9525</xdr:colOff>
                    <xdr:row>103</xdr:row>
                    <xdr:rowOff>142875</xdr:rowOff>
                  </to>
                </anchor>
              </controlPr>
            </control>
          </mc:Choice>
        </mc:AlternateContent>
        <mc:AlternateContent xmlns:mc="http://schemas.openxmlformats.org/markup-compatibility/2006">
          <mc:Choice Requires="x14">
            <control shapeId="252952" r:id="rId27" name="Drop Down 24">
              <controlPr defaultSize="0" autoLine="0" autoPict="0">
                <anchor moveWithCells="1">
                  <from>
                    <xdr:col>1</xdr:col>
                    <xdr:colOff>85725</xdr:colOff>
                    <xdr:row>104</xdr:row>
                    <xdr:rowOff>76200</xdr:rowOff>
                  </from>
                  <to>
                    <xdr:col>2</xdr:col>
                    <xdr:colOff>9525</xdr:colOff>
                    <xdr:row>105</xdr:row>
                    <xdr:rowOff>180975</xdr:rowOff>
                  </to>
                </anchor>
              </controlPr>
            </control>
          </mc:Choice>
        </mc:AlternateContent>
        <mc:AlternateContent xmlns:mc="http://schemas.openxmlformats.org/markup-compatibility/2006">
          <mc:Choice Requires="x14">
            <control shapeId="252953" r:id="rId28" name="Drop Down 25">
              <controlPr defaultSize="0" autoLine="0" autoPict="0">
                <anchor moveWithCells="1">
                  <from>
                    <xdr:col>1</xdr:col>
                    <xdr:colOff>57150</xdr:colOff>
                    <xdr:row>106</xdr:row>
                    <xdr:rowOff>47625</xdr:rowOff>
                  </from>
                  <to>
                    <xdr:col>2</xdr:col>
                    <xdr:colOff>9525</xdr:colOff>
                    <xdr:row>108</xdr:row>
                    <xdr:rowOff>0</xdr:rowOff>
                  </to>
                </anchor>
              </controlPr>
            </control>
          </mc:Choice>
        </mc:AlternateContent>
        <mc:AlternateContent xmlns:mc="http://schemas.openxmlformats.org/markup-compatibility/2006">
          <mc:Choice Requires="x14">
            <control shapeId="252954" r:id="rId29" name="Drop Down 26">
              <controlPr defaultSize="0" autoLine="0" autoPict="0">
                <anchor moveWithCells="1">
                  <from>
                    <xdr:col>1</xdr:col>
                    <xdr:colOff>85725</xdr:colOff>
                    <xdr:row>108</xdr:row>
                    <xdr:rowOff>47625</xdr:rowOff>
                  </from>
                  <to>
                    <xdr:col>2</xdr:col>
                    <xdr:colOff>9525</xdr:colOff>
                    <xdr:row>109</xdr:row>
                    <xdr:rowOff>180975</xdr:rowOff>
                  </to>
                </anchor>
              </controlPr>
            </control>
          </mc:Choice>
        </mc:AlternateContent>
        <mc:AlternateContent xmlns:mc="http://schemas.openxmlformats.org/markup-compatibility/2006">
          <mc:Choice Requires="x14">
            <control shapeId="252955" r:id="rId30" name="Drop Down 27">
              <controlPr defaultSize="0" autoLine="0" autoPict="0">
                <anchor moveWithCells="1">
                  <from>
                    <xdr:col>1</xdr:col>
                    <xdr:colOff>66675</xdr:colOff>
                    <xdr:row>110</xdr:row>
                    <xdr:rowOff>85725</xdr:rowOff>
                  </from>
                  <to>
                    <xdr:col>2</xdr:col>
                    <xdr:colOff>9525</xdr:colOff>
                    <xdr:row>111</xdr:row>
                    <xdr:rowOff>171450</xdr:rowOff>
                  </to>
                </anchor>
              </controlPr>
            </control>
          </mc:Choice>
        </mc:AlternateContent>
        <mc:AlternateContent xmlns:mc="http://schemas.openxmlformats.org/markup-compatibility/2006">
          <mc:Choice Requires="x14">
            <control shapeId="252956" r:id="rId31" name="Drop Down 28">
              <controlPr defaultSize="0" autoLine="0" autoPict="0">
                <anchor moveWithCells="1">
                  <from>
                    <xdr:col>1</xdr:col>
                    <xdr:colOff>66675</xdr:colOff>
                    <xdr:row>112</xdr:row>
                    <xdr:rowOff>57150</xdr:rowOff>
                  </from>
                  <to>
                    <xdr:col>2</xdr:col>
                    <xdr:colOff>9525</xdr:colOff>
                    <xdr:row>114</xdr:row>
                    <xdr:rowOff>0</xdr:rowOff>
                  </to>
                </anchor>
              </controlPr>
            </control>
          </mc:Choice>
        </mc:AlternateContent>
        <mc:AlternateContent xmlns:mc="http://schemas.openxmlformats.org/markup-compatibility/2006">
          <mc:Choice Requires="x14">
            <control shapeId="252957" r:id="rId32" name="Drop Down 29">
              <controlPr defaultSize="0" autoLine="0" autoPict="0">
                <anchor moveWithCells="1">
                  <from>
                    <xdr:col>1</xdr:col>
                    <xdr:colOff>85725</xdr:colOff>
                    <xdr:row>114</xdr:row>
                    <xdr:rowOff>76200</xdr:rowOff>
                  </from>
                  <to>
                    <xdr:col>2</xdr:col>
                    <xdr:colOff>9525</xdr:colOff>
                    <xdr:row>115</xdr:row>
                    <xdr:rowOff>171450</xdr:rowOff>
                  </to>
                </anchor>
              </controlPr>
            </control>
          </mc:Choice>
        </mc:AlternateContent>
        <mc:AlternateContent xmlns:mc="http://schemas.openxmlformats.org/markup-compatibility/2006">
          <mc:Choice Requires="x14">
            <control shapeId="252958" r:id="rId33" name="Drop Down 30">
              <controlPr defaultSize="0" autoLine="0" autoPict="0">
                <anchor moveWithCells="1">
                  <from>
                    <xdr:col>1</xdr:col>
                    <xdr:colOff>85725</xdr:colOff>
                    <xdr:row>116</xdr:row>
                    <xdr:rowOff>95250</xdr:rowOff>
                  </from>
                  <to>
                    <xdr:col>2</xdr:col>
                    <xdr:colOff>9525</xdr:colOff>
                    <xdr:row>117</xdr:row>
                    <xdr:rowOff>142875</xdr:rowOff>
                  </to>
                </anchor>
              </controlPr>
            </control>
          </mc:Choice>
        </mc:AlternateContent>
        <mc:AlternateContent xmlns:mc="http://schemas.openxmlformats.org/markup-compatibility/2006">
          <mc:Choice Requires="x14">
            <control shapeId="252959" r:id="rId34" name="Drop Down 31">
              <controlPr defaultSize="0" autoLine="0" autoPict="0">
                <anchor moveWithCells="1">
                  <from>
                    <xdr:col>1</xdr:col>
                    <xdr:colOff>85725</xdr:colOff>
                    <xdr:row>118</xdr:row>
                    <xdr:rowOff>85725</xdr:rowOff>
                  </from>
                  <to>
                    <xdr:col>2</xdr:col>
                    <xdr:colOff>9525</xdr:colOff>
                    <xdr:row>119</xdr:row>
                    <xdr:rowOff>161925</xdr:rowOff>
                  </to>
                </anchor>
              </controlPr>
            </control>
          </mc:Choice>
        </mc:AlternateContent>
        <mc:AlternateContent xmlns:mc="http://schemas.openxmlformats.org/markup-compatibility/2006">
          <mc:Choice Requires="x14">
            <control shapeId="252960" r:id="rId35" name="Drop Down 32">
              <controlPr defaultSize="0" autoLine="0" autoPict="0">
                <anchor moveWithCells="1">
                  <from>
                    <xdr:col>1</xdr:col>
                    <xdr:colOff>57150</xdr:colOff>
                    <xdr:row>120</xdr:row>
                    <xdr:rowOff>57150</xdr:rowOff>
                  </from>
                  <to>
                    <xdr:col>2</xdr:col>
                    <xdr:colOff>9525</xdr:colOff>
                    <xdr:row>121</xdr:row>
                    <xdr:rowOff>180975</xdr:rowOff>
                  </to>
                </anchor>
              </controlPr>
            </control>
          </mc:Choice>
        </mc:AlternateContent>
        <mc:AlternateContent xmlns:mc="http://schemas.openxmlformats.org/markup-compatibility/2006">
          <mc:Choice Requires="x14">
            <control shapeId="252961" r:id="rId36" name="Drop Down 33">
              <controlPr defaultSize="0" autoLine="0" autoPict="0">
                <anchor moveWithCells="1">
                  <from>
                    <xdr:col>1</xdr:col>
                    <xdr:colOff>66675</xdr:colOff>
                    <xdr:row>92</xdr:row>
                    <xdr:rowOff>76200</xdr:rowOff>
                  </from>
                  <to>
                    <xdr:col>2</xdr:col>
                    <xdr:colOff>9525</xdr:colOff>
                    <xdr:row>93</xdr:row>
                    <xdr:rowOff>142875</xdr:rowOff>
                  </to>
                </anchor>
              </controlPr>
            </control>
          </mc:Choice>
        </mc:AlternateContent>
        <mc:AlternateContent xmlns:mc="http://schemas.openxmlformats.org/markup-compatibility/2006">
          <mc:Choice Requires="x14">
            <control shapeId="252962" r:id="rId37" name="Drop Down 34">
              <controlPr defaultSize="0" autoLine="0" autoPict="0">
                <anchor moveWithCells="1">
                  <from>
                    <xdr:col>1</xdr:col>
                    <xdr:colOff>85725</xdr:colOff>
                    <xdr:row>94</xdr:row>
                    <xdr:rowOff>76200</xdr:rowOff>
                  </from>
                  <to>
                    <xdr:col>2</xdr:col>
                    <xdr:colOff>9525</xdr:colOff>
                    <xdr:row>95</xdr:row>
                    <xdr:rowOff>161925</xdr:rowOff>
                  </to>
                </anchor>
              </controlPr>
            </control>
          </mc:Choice>
        </mc:AlternateContent>
        <mc:AlternateContent xmlns:mc="http://schemas.openxmlformats.org/markup-compatibility/2006">
          <mc:Choice Requires="x14">
            <control shapeId="252963" r:id="rId38" name="Drop Down 35">
              <controlPr defaultSize="0" autoLine="0" autoPict="0">
                <anchor moveWithCells="1">
                  <from>
                    <xdr:col>1</xdr:col>
                    <xdr:colOff>57150</xdr:colOff>
                    <xdr:row>96</xdr:row>
                    <xdr:rowOff>47625</xdr:rowOff>
                  </from>
                  <to>
                    <xdr:col>2</xdr:col>
                    <xdr:colOff>9525</xdr:colOff>
                    <xdr:row>97</xdr:row>
                    <xdr:rowOff>133350</xdr:rowOff>
                  </to>
                </anchor>
              </controlPr>
            </control>
          </mc:Choice>
        </mc:AlternateContent>
        <mc:AlternateContent xmlns:mc="http://schemas.openxmlformats.org/markup-compatibility/2006">
          <mc:Choice Requires="x14">
            <control shapeId="252964" r:id="rId39" name="Drop Down 36">
              <controlPr defaultSize="0" autoLine="0" autoPict="0">
                <anchor moveWithCells="1">
                  <from>
                    <xdr:col>1</xdr:col>
                    <xdr:colOff>57150</xdr:colOff>
                    <xdr:row>98</xdr:row>
                    <xdr:rowOff>85725</xdr:rowOff>
                  </from>
                  <to>
                    <xdr:col>2</xdr:col>
                    <xdr:colOff>9525</xdr:colOff>
                    <xdr:row>99</xdr:row>
                    <xdr:rowOff>142875</xdr:rowOff>
                  </to>
                </anchor>
              </controlPr>
            </control>
          </mc:Choice>
        </mc:AlternateContent>
        <mc:AlternateContent xmlns:mc="http://schemas.openxmlformats.org/markup-compatibility/2006">
          <mc:Choice Requires="x14">
            <control shapeId="252965" r:id="rId40" name="Drop Down 37">
              <controlPr defaultSize="0" autoLine="0" autoPict="0">
                <anchor moveWithCells="1">
                  <from>
                    <xdr:col>1</xdr:col>
                    <xdr:colOff>57150</xdr:colOff>
                    <xdr:row>100</xdr:row>
                    <xdr:rowOff>76200</xdr:rowOff>
                  </from>
                  <to>
                    <xdr:col>2</xdr:col>
                    <xdr:colOff>9525</xdr:colOff>
                    <xdr:row>101</xdr:row>
                    <xdr:rowOff>161925</xdr:rowOff>
                  </to>
                </anchor>
              </controlPr>
            </control>
          </mc:Choice>
        </mc:AlternateContent>
        <mc:AlternateContent xmlns:mc="http://schemas.openxmlformats.org/markup-compatibility/2006">
          <mc:Choice Requires="x14">
            <control shapeId="252966" r:id="rId41" name="Drop Down 38">
              <controlPr defaultSize="0" autoLine="0" autoPict="0">
                <anchor moveWithCells="1">
                  <from>
                    <xdr:col>1</xdr:col>
                    <xdr:colOff>47625</xdr:colOff>
                    <xdr:row>102</xdr:row>
                    <xdr:rowOff>47625</xdr:rowOff>
                  </from>
                  <to>
                    <xdr:col>2</xdr:col>
                    <xdr:colOff>9525</xdr:colOff>
                    <xdr:row>103</xdr:row>
                    <xdr:rowOff>142875</xdr:rowOff>
                  </to>
                </anchor>
              </controlPr>
            </control>
          </mc:Choice>
        </mc:AlternateContent>
        <mc:AlternateContent xmlns:mc="http://schemas.openxmlformats.org/markup-compatibility/2006">
          <mc:Choice Requires="x14">
            <control shapeId="252967" r:id="rId42" name="Drop Down 39">
              <controlPr defaultSize="0" autoLine="0" autoPict="0">
                <anchor moveWithCells="1">
                  <from>
                    <xdr:col>1</xdr:col>
                    <xdr:colOff>85725</xdr:colOff>
                    <xdr:row>104</xdr:row>
                    <xdr:rowOff>76200</xdr:rowOff>
                  </from>
                  <to>
                    <xdr:col>2</xdr:col>
                    <xdr:colOff>9525</xdr:colOff>
                    <xdr:row>105</xdr:row>
                    <xdr:rowOff>180975</xdr:rowOff>
                  </to>
                </anchor>
              </controlPr>
            </control>
          </mc:Choice>
        </mc:AlternateContent>
        <mc:AlternateContent xmlns:mc="http://schemas.openxmlformats.org/markup-compatibility/2006">
          <mc:Choice Requires="x14">
            <control shapeId="252968" r:id="rId43" name="Drop Down 40">
              <controlPr defaultSize="0" autoLine="0" autoPict="0">
                <anchor moveWithCells="1">
                  <from>
                    <xdr:col>1</xdr:col>
                    <xdr:colOff>57150</xdr:colOff>
                    <xdr:row>106</xdr:row>
                    <xdr:rowOff>47625</xdr:rowOff>
                  </from>
                  <to>
                    <xdr:col>2</xdr:col>
                    <xdr:colOff>9525</xdr:colOff>
                    <xdr:row>108</xdr:row>
                    <xdr:rowOff>0</xdr:rowOff>
                  </to>
                </anchor>
              </controlPr>
            </control>
          </mc:Choice>
        </mc:AlternateContent>
        <mc:AlternateContent xmlns:mc="http://schemas.openxmlformats.org/markup-compatibility/2006">
          <mc:Choice Requires="x14">
            <control shapeId="252969" r:id="rId44" name="Drop Down 41">
              <controlPr defaultSize="0" autoLine="0" autoPict="0">
                <anchor moveWithCells="1">
                  <from>
                    <xdr:col>1</xdr:col>
                    <xdr:colOff>85725</xdr:colOff>
                    <xdr:row>108</xdr:row>
                    <xdr:rowOff>47625</xdr:rowOff>
                  </from>
                  <to>
                    <xdr:col>2</xdr:col>
                    <xdr:colOff>9525</xdr:colOff>
                    <xdr:row>109</xdr:row>
                    <xdr:rowOff>180975</xdr:rowOff>
                  </to>
                </anchor>
              </controlPr>
            </control>
          </mc:Choice>
        </mc:AlternateContent>
        <mc:AlternateContent xmlns:mc="http://schemas.openxmlformats.org/markup-compatibility/2006">
          <mc:Choice Requires="x14">
            <control shapeId="252970" r:id="rId45" name="Drop Down 42">
              <controlPr defaultSize="0" autoLine="0" autoPict="0">
                <anchor moveWithCells="1">
                  <from>
                    <xdr:col>1</xdr:col>
                    <xdr:colOff>66675</xdr:colOff>
                    <xdr:row>110</xdr:row>
                    <xdr:rowOff>85725</xdr:rowOff>
                  </from>
                  <to>
                    <xdr:col>2</xdr:col>
                    <xdr:colOff>9525</xdr:colOff>
                    <xdr:row>111</xdr:row>
                    <xdr:rowOff>171450</xdr:rowOff>
                  </to>
                </anchor>
              </controlPr>
            </control>
          </mc:Choice>
        </mc:AlternateContent>
        <mc:AlternateContent xmlns:mc="http://schemas.openxmlformats.org/markup-compatibility/2006">
          <mc:Choice Requires="x14">
            <control shapeId="252971" r:id="rId46" name="Drop Down 43">
              <controlPr defaultSize="0" autoLine="0" autoPict="0">
                <anchor moveWithCells="1">
                  <from>
                    <xdr:col>1</xdr:col>
                    <xdr:colOff>66675</xdr:colOff>
                    <xdr:row>112</xdr:row>
                    <xdr:rowOff>57150</xdr:rowOff>
                  </from>
                  <to>
                    <xdr:col>2</xdr:col>
                    <xdr:colOff>9525</xdr:colOff>
                    <xdr:row>114</xdr:row>
                    <xdr:rowOff>0</xdr:rowOff>
                  </to>
                </anchor>
              </controlPr>
            </control>
          </mc:Choice>
        </mc:AlternateContent>
        <mc:AlternateContent xmlns:mc="http://schemas.openxmlformats.org/markup-compatibility/2006">
          <mc:Choice Requires="x14">
            <control shapeId="252972" r:id="rId47" name="Drop Down 44">
              <controlPr defaultSize="0" autoLine="0" autoPict="0">
                <anchor moveWithCells="1">
                  <from>
                    <xdr:col>1</xdr:col>
                    <xdr:colOff>85725</xdr:colOff>
                    <xdr:row>114</xdr:row>
                    <xdr:rowOff>76200</xdr:rowOff>
                  </from>
                  <to>
                    <xdr:col>2</xdr:col>
                    <xdr:colOff>9525</xdr:colOff>
                    <xdr:row>115</xdr:row>
                    <xdr:rowOff>171450</xdr:rowOff>
                  </to>
                </anchor>
              </controlPr>
            </control>
          </mc:Choice>
        </mc:AlternateContent>
        <mc:AlternateContent xmlns:mc="http://schemas.openxmlformats.org/markup-compatibility/2006">
          <mc:Choice Requires="x14">
            <control shapeId="252973" r:id="rId48" name="Drop Down 45">
              <controlPr defaultSize="0" autoLine="0" autoPict="0">
                <anchor moveWithCells="1">
                  <from>
                    <xdr:col>1</xdr:col>
                    <xdr:colOff>85725</xdr:colOff>
                    <xdr:row>116</xdr:row>
                    <xdr:rowOff>95250</xdr:rowOff>
                  </from>
                  <to>
                    <xdr:col>2</xdr:col>
                    <xdr:colOff>9525</xdr:colOff>
                    <xdr:row>117</xdr:row>
                    <xdr:rowOff>142875</xdr:rowOff>
                  </to>
                </anchor>
              </controlPr>
            </control>
          </mc:Choice>
        </mc:AlternateContent>
        <mc:AlternateContent xmlns:mc="http://schemas.openxmlformats.org/markup-compatibility/2006">
          <mc:Choice Requires="x14">
            <control shapeId="252974" r:id="rId49" name="Drop Down 46">
              <controlPr defaultSize="0" autoLine="0" autoPict="0">
                <anchor moveWithCells="1">
                  <from>
                    <xdr:col>1</xdr:col>
                    <xdr:colOff>85725</xdr:colOff>
                    <xdr:row>118</xdr:row>
                    <xdr:rowOff>85725</xdr:rowOff>
                  </from>
                  <to>
                    <xdr:col>2</xdr:col>
                    <xdr:colOff>9525</xdr:colOff>
                    <xdr:row>119</xdr:row>
                    <xdr:rowOff>161925</xdr:rowOff>
                  </to>
                </anchor>
              </controlPr>
            </control>
          </mc:Choice>
        </mc:AlternateContent>
        <mc:AlternateContent xmlns:mc="http://schemas.openxmlformats.org/markup-compatibility/2006">
          <mc:Choice Requires="x14">
            <control shapeId="252975" r:id="rId50" name="Drop Down 47">
              <controlPr defaultSize="0" autoLine="0" autoPict="0">
                <anchor moveWithCells="1">
                  <from>
                    <xdr:col>1</xdr:col>
                    <xdr:colOff>57150</xdr:colOff>
                    <xdr:row>120</xdr:row>
                    <xdr:rowOff>57150</xdr:rowOff>
                  </from>
                  <to>
                    <xdr:col>2</xdr:col>
                    <xdr:colOff>9525</xdr:colOff>
                    <xdr:row>121</xdr:row>
                    <xdr:rowOff>180975</xdr:rowOff>
                  </to>
                </anchor>
              </controlPr>
            </control>
          </mc:Choice>
        </mc:AlternateContent>
        <mc:AlternateContent xmlns:mc="http://schemas.openxmlformats.org/markup-compatibility/2006">
          <mc:Choice Requires="x14">
            <control shapeId="252976" r:id="rId51" name="Drop Down 48">
              <controlPr defaultSize="0" autoLine="0" autoPict="0">
                <anchor moveWithCells="1">
                  <from>
                    <xdr:col>1</xdr:col>
                    <xdr:colOff>104775</xdr:colOff>
                    <xdr:row>78</xdr:row>
                    <xdr:rowOff>95250</xdr:rowOff>
                  </from>
                  <to>
                    <xdr:col>2</xdr:col>
                    <xdr:colOff>9525</xdr:colOff>
                    <xdr:row>79</xdr:row>
                    <xdr:rowOff>161925</xdr:rowOff>
                  </to>
                </anchor>
              </controlPr>
            </control>
          </mc:Choice>
        </mc:AlternateContent>
        <mc:AlternateContent xmlns:mc="http://schemas.openxmlformats.org/markup-compatibility/2006">
          <mc:Choice Requires="x14">
            <control shapeId="252977" r:id="rId52" name="Drop Down 49">
              <controlPr defaultSize="0" autoLine="0" autoPict="0">
                <anchor moveWithCells="1">
                  <from>
                    <xdr:col>1</xdr:col>
                    <xdr:colOff>114300</xdr:colOff>
                    <xdr:row>80</xdr:row>
                    <xdr:rowOff>85725</xdr:rowOff>
                  </from>
                  <to>
                    <xdr:col>2</xdr:col>
                    <xdr:colOff>9525</xdr:colOff>
                    <xdr:row>81</xdr:row>
                    <xdr:rowOff>161925</xdr:rowOff>
                  </to>
                </anchor>
              </controlPr>
            </control>
          </mc:Choice>
        </mc:AlternateContent>
        <mc:AlternateContent xmlns:mc="http://schemas.openxmlformats.org/markup-compatibility/2006">
          <mc:Choice Requires="x14">
            <control shapeId="252978" r:id="rId53" name="Drop Down 50">
              <controlPr defaultSize="0" autoLine="0" autoPict="0">
                <anchor moveWithCells="1">
                  <from>
                    <xdr:col>1</xdr:col>
                    <xdr:colOff>95250</xdr:colOff>
                    <xdr:row>82</xdr:row>
                    <xdr:rowOff>76200</xdr:rowOff>
                  </from>
                  <to>
                    <xdr:col>2</xdr:col>
                    <xdr:colOff>9525</xdr:colOff>
                    <xdr:row>83</xdr:row>
                    <xdr:rowOff>123825</xdr:rowOff>
                  </to>
                </anchor>
              </controlPr>
            </control>
          </mc:Choice>
        </mc:AlternateContent>
        <mc:AlternateContent xmlns:mc="http://schemas.openxmlformats.org/markup-compatibility/2006">
          <mc:Choice Requires="x14">
            <control shapeId="252979" r:id="rId54" name="Drop Down 51">
              <controlPr defaultSize="0" autoLine="0" autoPict="0">
                <anchor moveWithCells="1">
                  <from>
                    <xdr:col>1</xdr:col>
                    <xdr:colOff>95250</xdr:colOff>
                    <xdr:row>84</xdr:row>
                    <xdr:rowOff>95250</xdr:rowOff>
                  </from>
                  <to>
                    <xdr:col>2</xdr:col>
                    <xdr:colOff>9525</xdr:colOff>
                    <xdr:row>85</xdr:row>
                    <xdr:rowOff>142875</xdr:rowOff>
                  </to>
                </anchor>
              </controlPr>
            </control>
          </mc:Choice>
        </mc:AlternateContent>
        <mc:AlternateContent xmlns:mc="http://schemas.openxmlformats.org/markup-compatibility/2006">
          <mc:Choice Requires="x14">
            <control shapeId="252980" r:id="rId55" name="Drop Down 52">
              <controlPr defaultSize="0" autoLine="0" autoPict="0">
                <anchor moveWithCells="1">
                  <from>
                    <xdr:col>1</xdr:col>
                    <xdr:colOff>95250</xdr:colOff>
                    <xdr:row>86</xdr:row>
                    <xdr:rowOff>123825</xdr:rowOff>
                  </from>
                  <to>
                    <xdr:col>2</xdr:col>
                    <xdr:colOff>9525</xdr:colOff>
                    <xdr:row>87</xdr:row>
                    <xdr:rowOff>171450</xdr:rowOff>
                  </to>
                </anchor>
              </controlPr>
            </control>
          </mc:Choice>
        </mc:AlternateContent>
        <mc:AlternateContent xmlns:mc="http://schemas.openxmlformats.org/markup-compatibility/2006">
          <mc:Choice Requires="x14">
            <control shapeId="252981" r:id="rId56" name="Drop Down 53">
              <controlPr defaultSize="0" autoLine="0" autoPict="0">
                <anchor moveWithCells="1">
                  <from>
                    <xdr:col>1</xdr:col>
                    <xdr:colOff>57150</xdr:colOff>
                    <xdr:row>88</xdr:row>
                    <xdr:rowOff>57150</xdr:rowOff>
                  </from>
                  <to>
                    <xdr:col>2</xdr:col>
                    <xdr:colOff>9525</xdr:colOff>
                    <xdr:row>89</xdr:row>
                    <xdr:rowOff>152400</xdr:rowOff>
                  </to>
                </anchor>
              </controlPr>
            </control>
          </mc:Choice>
        </mc:AlternateContent>
        <mc:AlternateContent xmlns:mc="http://schemas.openxmlformats.org/markup-compatibility/2006">
          <mc:Choice Requires="x14">
            <control shapeId="252982" r:id="rId57" name="Drop Down 54">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2983" r:id="rId58" name="Drop Down 55">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2984" r:id="rId59" name="Drop Down 56">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2985" r:id="rId60" name="Drop Down 57">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2986" r:id="rId61" name="Drop Down 58">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2987" r:id="rId62" name="Drop Down 59">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2988" r:id="rId63" name="Drop Down 60">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2989" r:id="rId64" name="Drop Down 61">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2990" r:id="rId65" name="Drop Down 62">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2991" r:id="rId66" name="Drop Down 63">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2992" r:id="rId67" name="Drop Down 64">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2993" r:id="rId68" name="Drop Down 65">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2994" r:id="rId69" name="Drop Down 66">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2995" r:id="rId70" name="Drop Down 67">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2996" r:id="rId71" name="Drop Down 68">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2997" r:id="rId72" name="Drop Down 69">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2998" r:id="rId73" name="Drop Down 70">
              <controlPr defaultSize="0" autoLine="0" autoPict="0">
                <anchor moveWithCells="1">
                  <from>
                    <xdr:col>1</xdr:col>
                    <xdr:colOff>85725</xdr:colOff>
                    <xdr:row>46</xdr:row>
                    <xdr:rowOff>95250</xdr:rowOff>
                  </from>
                  <to>
                    <xdr:col>2</xdr:col>
                    <xdr:colOff>9525</xdr:colOff>
                    <xdr:row>48</xdr:row>
                    <xdr:rowOff>0</xdr:rowOff>
                  </to>
                </anchor>
              </controlPr>
            </control>
          </mc:Choice>
        </mc:AlternateContent>
        <mc:AlternateContent xmlns:mc="http://schemas.openxmlformats.org/markup-compatibility/2006">
          <mc:Choice Requires="x14">
            <control shapeId="252999" r:id="rId74" name="Drop Down 71">
              <controlPr defaultSize="0" autoLine="0" autoPict="0">
                <anchor moveWithCells="1">
                  <from>
                    <xdr:col>1</xdr:col>
                    <xdr:colOff>66675</xdr:colOff>
                    <xdr:row>48</xdr:row>
                    <xdr:rowOff>76200</xdr:rowOff>
                  </from>
                  <to>
                    <xdr:col>2</xdr:col>
                    <xdr:colOff>9525</xdr:colOff>
                    <xdr:row>49</xdr:row>
                    <xdr:rowOff>142875</xdr:rowOff>
                  </to>
                </anchor>
              </controlPr>
            </control>
          </mc:Choice>
        </mc:AlternateContent>
        <mc:AlternateContent xmlns:mc="http://schemas.openxmlformats.org/markup-compatibility/2006">
          <mc:Choice Requires="x14">
            <control shapeId="253000" r:id="rId75" name="Drop Down 72">
              <controlPr defaultSize="0" autoLine="0" autoPict="0">
                <anchor moveWithCells="1">
                  <from>
                    <xdr:col>1</xdr:col>
                    <xdr:colOff>85725</xdr:colOff>
                    <xdr:row>50</xdr:row>
                    <xdr:rowOff>76200</xdr:rowOff>
                  </from>
                  <to>
                    <xdr:col>2</xdr:col>
                    <xdr:colOff>9525</xdr:colOff>
                    <xdr:row>51</xdr:row>
                    <xdr:rowOff>161925</xdr:rowOff>
                  </to>
                </anchor>
              </controlPr>
            </control>
          </mc:Choice>
        </mc:AlternateContent>
        <mc:AlternateContent xmlns:mc="http://schemas.openxmlformats.org/markup-compatibility/2006">
          <mc:Choice Requires="x14">
            <control shapeId="253001" r:id="rId76" name="Drop Down 73">
              <controlPr defaultSize="0" autoLine="0" autoPict="0">
                <anchor moveWithCells="1">
                  <from>
                    <xdr:col>1</xdr:col>
                    <xdr:colOff>57150</xdr:colOff>
                    <xdr:row>52</xdr:row>
                    <xdr:rowOff>47625</xdr:rowOff>
                  </from>
                  <to>
                    <xdr:col>2</xdr:col>
                    <xdr:colOff>9525</xdr:colOff>
                    <xdr:row>53</xdr:row>
                    <xdr:rowOff>133350</xdr:rowOff>
                  </to>
                </anchor>
              </controlPr>
            </control>
          </mc:Choice>
        </mc:AlternateContent>
        <mc:AlternateContent xmlns:mc="http://schemas.openxmlformats.org/markup-compatibility/2006">
          <mc:Choice Requires="x14">
            <control shapeId="253002" r:id="rId77" name="Drop Down 74">
              <controlPr defaultSize="0" autoLine="0" autoPict="0">
                <anchor moveWithCells="1">
                  <from>
                    <xdr:col>1</xdr:col>
                    <xdr:colOff>57150</xdr:colOff>
                    <xdr:row>54</xdr:row>
                    <xdr:rowOff>95250</xdr:rowOff>
                  </from>
                  <to>
                    <xdr:col>2</xdr:col>
                    <xdr:colOff>9525</xdr:colOff>
                    <xdr:row>55</xdr:row>
                    <xdr:rowOff>152400</xdr:rowOff>
                  </to>
                </anchor>
              </controlPr>
            </control>
          </mc:Choice>
        </mc:AlternateContent>
        <mc:AlternateContent xmlns:mc="http://schemas.openxmlformats.org/markup-compatibility/2006">
          <mc:Choice Requires="x14">
            <control shapeId="253003" r:id="rId78" name="Drop Down 75">
              <controlPr defaultSize="0" autoLine="0" autoPict="0">
                <anchor moveWithCells="1">
                  <from>
                    <xdr:col>1</xdr:col>
                    <xdr:colOff>57150</xdr:colOff>
                    <xdr:row>56</xdr:row>
                    <xdr:rowOff>76200</xdr:rowOff>
                  </from>
                  <to>
                    <xdr:col>2</xdr:col>
                    <xdr:colOff>9525</xdr:colOff>
                    <xdr:row>57</xdr:row>
                    <xdr:rowOff>161925</xdr:rowOff>
                  </to>
                </anchor>
              </controlPr>
            </control>
          </mc:Choice>
        </mc:AlternateContent>
        <mc:AlternateContent xmlns:mc="http://schemas.openxmlformats.org/markup-compatibility/2006">
          <mc:Choice Requires="x14">
            <control shapeId="253004" r:id="rId79" name="Drop Down 76">
              <controlPr defaultSize="0" autoLine="0" autoPict="0">
                <anchor moveWithCells="1">
                  <from>
                    <xdr:col>1</xdr:col>
                    <xdr:colOff>47625</xdr:colOff>
                    <xdr:row>58</xdr:row>
                    <xdr:rowOff>47625</xdr:rowOff>
                  </from>
                  <to>
                    <xdr:col>2</xdr:col>
                    <xdr:colOff>9525</xdr:colOff>
                    <xdr:row>59</xdr:row>
                    <xdr:rowOff>142875</xdr:rowOff>
                  </to>
                </anchor>
              </controlPr>
            </control>
          </mc:Choice>
        </mc:AlternateContent>
        <mc:AlternateContent xmlns:mc="http://schemas.openxmlformats.org/markup-compatibility/2006">
          <mc:Choice Requires="x14">
            <control shapeId="253005" r:id="rId80" name="Drop Down 77">
              <controlPr defaultSize="0" autoLine="0" autoPict="0">
                <anchor moveWithCells="1">
                  <from>
                    <xdr:col>1</xdr:col>
                    <xdr:colOff>85725</xdr:colOff>
                    <xdr:row>60</xdr:row>
                    <xdr:rowOff>76200</xdr:rowOff>
                  </from>
                  <to>
                    <xdr:col>2</xdr:col>
                    <xdr:colOff>9525</xdr:colOff>
                    <xdr:row>61</xdr:row>
                    <xdr:rowOff>180975</xdr:rowOff>
                  </to>
                </anchor>
              </controlPr>
            </control>
          </mc:Choice>
        </mc:AlternateContent>
        <mc:AlternateContent xmlns:mc="http://schemas.openxmlformats.org/markup-compatibility/2006">
          <mc:Choice Requires="x14">
            <control shapeId="253006" r:id="rId81" name="Drop Down 78">
              <controlPr defaultSize="0" autoLine="0" autoPict="0">
                <anchor moveWithCells="1">
                  <from>
                    <xdr:col>1</xdr:col>
                    <xdr:colOff>57150</xdr:colOff>
                    <xdr:row>62</xdr:row>
                    <xdr:rowOff>47625</xdr:rowOff>
                  </from>
                  <to>
                    <xdr:col>2</xdr:col>
                    <xdr:colOff>9525</xdr:colOff>
                    <xdr:row>64</xdr:row>
                    <xdr:rowOff>0</xdr:rowOff>
                  </to>
                </anchor>
              </controlPr>
            </control>
          </mc:Choice>
        </mc:AlternateContent>
        <mc:AlternateContent xmlns:mc="http://schemas.openxmlformats.org/markup-compatibility/2006">
          <mc:Choice Requires="x14">
            <control shapeId="253007" r:id="rId82" name="Drop Down 79">
              <controlPr defaultSize="0" autoLine="0" autoPict="0">
                <anchor moveWithCells="1">
                  <from>
                    <xdr:col>1</xdr:col>
                    <xdr:colOff>85725</xdr:colOff>
                    <xdr:row>64</xdr:row>
                    <xdr:rowOff>47625</xdr:rowOff>
                  </from>
                  <to>
                    <xdr:col>2</xdr:col>
                    <xdr:colOff>9525</xdr:colOff>
                    <xdr:row>65</xdr:row>
                    <xdr:rowOff>180975</xdr:rowOff>
                  </to>
                </anchor>
              </controlPr>
            </control>
          </mc:Choice>
        </mc:AlternateContent>
        <mc:AlternateContent xmlns:mc="http://schemas.openxmlformats.org/markup-compatibility/2006">
          <mc:Choice Requires="x14">
            <control shapeId="253008" r:id="rId83" name="Drop Down 80">
              <controlPr defaultSize="0" autoLine="0" autoPict="0">
                <anchor moveWithCells="1">
                  <from>
                    <xdr:col>1</xdr:col>
                    <xdr:colOff>66675</xdr:colOff>
                    <xdr:row>66</xdr:row>
                    <xdr:rowOff>85725</xdr:rowOff>
                  </from>
                  <to>
                    <xdr:col>2</xdr:col>
                    <xdr:colOff>9525</xdr:colOff>
                    <xdr:row>67</xdr:row>
                    <xdr:rowOff>171450</xdr:rowOff>
                  </to>
                </anchor>
              </controlPr>
            </control>
          </mc:Choice>
        </mc:AlternateContent>
        <mc:AlternateContent xmlns:mc="http://schemas.openxmlformats.org/markup-compatibility/2006">
          <mc:Choice Requires="x14">
            <control shapeId="253009" r:id="rId84" name="Drop Down 81">
              <controlPr defaultSize="0" autoLine="0" autoPict="0">
                <anchor moveWithCells="1">
                  <from>
                    <xdr:col>1</xdr:col>
                    <xdr:colOff>66675</xdr:colOff>
                    <xdr:row>68</xdr:row>
                    <xdr:rowOff>57150</xdr:rowOff>
                  </from>
                  <to>
                    <xdr:col>2</xdr:col>
                    <xdr:colOff>9525</xdr:colOff>
                    <xdr:row>70</xdr:row>
                    <xdr:rowOff>0</xdr:rowOff>
                  </to>
                </anchor>
              </controlPr>
            </control>
          </mc:Choice>
        </mc:AlternateContent>
        <mc:AlternateContent xmlns:mc="http://schemas.openxmlformats.org/markup-compatibility/2006">
          <mc:Choice Requires="x14">
            <control shapeId="253010" r:id="rId85" name="Drop Down 82">
              <controlPr defaultSize="0" autoLine="0" autoPict="0">
                <anchor moveWithCells="1">
                  <from>
                    <xdr:col>1</xdr:col>
                    <xdr:colOff>85725</xdr:colOff>
                    <xdr:row>70</xdr:row>
                    <xdr:rowOff>76200</xdr:rowOff>
                  </from>
                  <to>
                    <xdr:col>2</xdr:col>
                    <xdr:colOff>9525</xdr:colOff>
                    <xdr:row>71</xdr:row>
                    <xdr:rowOff>171450</xdr:rowOff>
                  </to>
                </anchor>
              </controlPr>
            </control>
          </mc:Choice>
        </mc:AlternateContent>
        <mc:AlternateContent xmlns:mc="http://schemas.openxmlformats.org/markup-compatibility/2006">
          <mc:Choice Requires="x14">
            <control shapeId="253011" r:id="rId86" name="Drop Down 83">
              <controlPr defaultSize="0" autoLine="0" autoPict="0">
                <anchor moveWithCells="1">
                  <from>
                    <xdr:col>1</xdr:col>
                    <xdr:colOff>85725</xdr:colOff>
                    <xdr:row>72</xdr:row>
                    <xdr:rowOff>95250</xdr:rowOff>
                  </from>
                  <to>
                    <xdr:col>2</xdr:col>
                    <xdr:colOff>9525</xdr:colOff>
                    <xdr:row>73</xdr:row>
                    <xdr:rowOff>142875</xdr:rowOff>
                  </to>
                </anchor>
              </controlPr>
            </control>
          </mc:Choice>
        </mc:AlternateContent>
        <mc:AlternateContent xmlns:mc="http://schemas.openxmlformats.org/markup-compatibility/2006">
          <mc:Choice Requires="x14">
            <control shapeId="253012" r:id="rId87" name="Drop Down 84">
              <controlPr defaultSize="0" autoLine="0" autoPict="0">
                <anchor moveWithCells="1">
                  <from>
                    <xdr:col>1</xdr:col>
                    <xdr:colOff>85725</xdr:colOff>
                    <xdr:row>74</xdr:row>
                    <xdr:rowOff>85725</xdr:rowOff>
                  </from>
                  <to>
                    <xdr:col>2</xdr:col>
                    <xdr:colOff>9525</xdr:colOff>
                    <xdr:row>75</xdr:row>
                    <xdr:rowOff>161925</xdr:rowOff>
                  </to>
                </anchor>
              </controlPr>
            </control>
          </mc:Choice>
        </mc:AlternateContent>
        <mc:AlternateContent xmlns:mc="http://schemas.openxmlformats.org/markup-compatibility/2006">
          <mc:Choice Requires="x14">
            <control shapeId="253013" r:id="rId88" name="Drop Down 85">
              <controlPr defaultSize="0" autoLine="0" autoPict="0">
                <anchor moveWithCells="1">
                  <from>
                    <xdr:col>1</xdr:col>
                    <xdr:colOff>57150</xdr:colOff>
                    <xdr:row>76</xdr:row>
                    <xdr:rowOff>57150</xdr:rowOff>
                  </from>
                  <to>
                    <xdr:col>2</xdr:col>
                    <xdr:colOff>9525</xdr:colOff>
                    <xdr:row>77</xdr:row>
                    <xdr:rowOff>180975</xdr:rowOff>
                  </to>
                </anchor>
              </controlPr>
            </control>
          </mc:Choice>
        </mc:AlternateContent>
        <mc:AlternateContent xmlns:mc="http://schemas.openxmlformats.org/markup-compatibility/2006">
          <mc:Choice Requires="x14">
            <control shapeId="253014" r:id="rId89" name="Drop Down 86">
              <controlPr defaultSize="0" autoLine="0" autoPict="0">
                <anchor moveWithCells="1">
                  <from>
                    <xdr:col>1</xdr:col>
                    <xdr:colOff>85725</xdr:colOff>
                    <xdr:row>90</xdr:row>
                    <xdr:rowOff>95250</xdr:rowOff>
                  </from>
                  <to>
                    <xdr:col>2</xdr:col>
                    <xdr:colOff>9525</xdr:colOff>
                    <xdr:row>91</xdr:row>
                    <xdr:rowOff>180975</xdr:rowOff>
                  </to>
                </anchor>
              </controlPr>
            </control>
          </mc:Choice>
        </mc:AlternateContent>
        <mc:AlternateContent xmlns:mc="http://schemas.openxmlformats.org/markup-compatibility/2006">
          <mc:Choice Requires="x14">
            <control shapeId="253015" r:id="rId90" name="Drop Down 87">
              <controlPr defaultSize="0" autoLine="0" autoPict="0">
                <anchor moveWithCells="1">
                  <from>
                    <xdr:col>1</xdr:col>
                    <xdr:colOff>66675</xdr:colOff>
                    <xdr:row>92</xdr:row>
                    <xdr:rowOff>76200</xdr:rowOff>
                  </from>
                  <to>
                    <xdr:col>2</xdr:col>
                    <xdr:colOff>9525</xdr:colOff>
                    <xdr:row>93</xdr:row>
                    <xdr:rowOff>142875</xdr:rowOff>
                  </to>
                </anchor>
              </controlPr>
            </control>
          </mc:Choice>
        </mc:AlternateContent>
        <mc:AlternateContent xmlns:mc="http://schemas.openxmlformats.org/markup-compatibility/2006">
          <mc:Choice Requires="x14">
            <control shapeId="253016" r:id="rId91" name="Drop Down 88">
              <controlPr defaultSize="0" autoLine="0" autoPict="0">
                <anchor moveWithCells="1">
                  <from>
                    <xdr:col>1</xdr:col>
                    <xdr:colOff>85725</xdr:colOff>
                    <xdr:row>94</xdr:row>
                    <xdr:rowOff>76200</xdr:rowOff>
                  </from>
                  <to>
                    <xdr:col>2</xdr:col>
                    <xdr:colOff>9525</xdr:colOff>
                    <xdr:row>95</xdr:row>
                    <xdr:rowOff>161925</xdr:rowOff>
                  </to>
                </anchor>
              </controlPr>
            </control>
          </mc:Choice>
        </mc:AlternateContent>
        <mc:AlternateContent xmlns:mc="http://schemas.openxmlformats.org/markup-compatibility/2006">
          <mc:Choice Requires="x14">
            <control shapeId="253017" r:id="rId92" name="Drop Down 89">
              <controlPr defaultSize="0" autoLine="0" autoPict="0">
                <anchor moveWithCells="1">
                  <from>
                    <xdr:col>1</xdr:col>
                    <xdr:colOff>57150</xdr:colOff>
                    <xdr:row>96</xdr:row>
                    <xdr:rowOff>47625</xdr:rowOff>
                  </from>
                  <to>
                    <xdr:col>2</xdr:col>
                    <xdr:colOff>9525</xdr:colOff>
                    <xdr:row>97</xdr:row>
                    <xdr:rowOff>133350</xdr:rowOff>
                  </to>
                </anchor>
              </controlPr>
            </control>
          </mc:Choice>
        </mc:AlternateContent>
        <mc:AlternateContent xmlns:mc="http://schemas.openxmlformats.org/markup-compatibility/2006">
          <mc:Choice Requires="x14">
            <control shapeId="253018" r:id="rId93" name="Drop Down 90">
              <controlPr defaultSize="0" autoLine="0" autoPict="0">
                <anchor moveWithCells="1">
                  <from>
                    <xdr:col>1</xdr:col>
                    <xdr:colOff>57150</xdr:colOff>
                    <xdr:row>98</xdr:row>
                    <xdr:rowOff>85725</xdr:rowOff>
                  </from>
                  <to>
                    <xdr:col>2</xdr:col>
                    <xdr:colOff>9525</xdr:colOff>
                    <xdr:row>99</xdr:row>
                    <xdr:rowOff>142875</xdr:rowOff>
                  </to>
                </anchor>
              </controlPr>
            </control>
          </mc:Choice>
        </mc:AlternateContent>
        <mc:AlternateContent xmlns:mc="http://schemas.openxmlformats.org/markup-compatibility/2006">
          <mc:Choice Requires="x14">
            <control shapeId="253019" r:id="rId94" name="Drop Down 91">
              <controlPr defaultSize="0" autoLine="0" autoPict="0">
                <anchor moveWithCells="1">
                  <from>
                    <xdr:col>1</xdr:col>
                    <xdr:colOff>57150</xdr:colOff>
                    <xdr:row>100</xdr:row>
                    <xdr:rowOff>76200</xdr:rowOff>
                  </from>
                  <to>
                    <xdr:col>2</xdr:col>
                    <xdr:colOff>9525</xdr:colOff>
                    <xdr:row>101</xdr:row>
                    <xdr:rowOff>161925</xdr:rowOff>
                  </to>
                </anchor>
              </controlPr>
            </control>
          </mc:Choice>
        </mc:AlternateContent>
        <mc:AlternateContent xmlns:mc="http://schemas.openxmlformats.org/markup-compatibility/2006">
          <mc:Choice Requires="x14">
            <control shapeId="253020" r:id="rId95" name="Drop Down 92">
              <controlPr defaultSize="0" autoLine="0" autoPict="0">
                <anchor moveWithCells="1">
                  <from>
                    <xdr:col>1</xdr:col>
                    <xdr:colOff>47625</xdr:colOff>
                    <xdr:row>102</xdr:row>
                    <xdr:rowOff>47625</xdr:rowOff>
                  </from>
                  <to>
                    <xdr:col>2</xdr:col>
                    <xdr:colOff>9525</xdr:colOff>
                    <xdr:row>103</xdr:row>
                    <xdr:rowOff>142875</xdr:rowOff>
                  </to>
                </anchor>
              </controlPr>
            </control>
          </mc:Choice>
        </mc:AlternateContent>
        <mc:AlternateContent xmlns:mc="http://schemas.openxmlformats.org/markup-compatibility/2006">
          <mc:Choice Requires="x14">
            <control shapeId="253021" r:id="rId96" name="Drop Down 93">
              <controlPr defaultSize="0" autoLine="0" autoPict="0">
                <anchor moveWithCells="1">
                  <from>
                    <xdr:col>1</xdr:col>
                    <xdr:colOff>85725</xdr:colOff>
                    <xdr:row>104</xdr:row>
                    <xdr:rowOff>76200</xdr:rowOff>
                  </from>
                  <to>
                    <xdr:col>2</xdr:col>
                    <xdr:colOff>9525</xdr:colOff>
                    <xdr:row>105</xdr:row>
                    <xdr:rowOff>180975</xdr:rowOff>
                  </to>
                </anchor>
              </controlPr>
            </control>
          </mc:Choice>
        </mc:AlternateContent>
        <mc:AlternateContent xmlns:mc="http://schemas.openxmlformats.org/markup-compatibility/2006">
          <mc:Choice Requires="x14">
            <control shapeId="253022" r:id="rId97" name="Drop Down 94">
              <controlPr defaultSize="0" autoLine="0" autoPict="0">
                <anchor moveWithCells="1">
                  <from>
                    <xdr:col>1</xdr:col>
                    <xdr:colOff>57150</xdr:colOff>
                    <xdr:row>106</xdr:row>
                    <xdr:rowOff>47625</xdr:rowOff>
                  </from>
                  <to>
                    <xdr:col>2</xdr:col>
                    <xdr:colOff>9525</xdr:colOff>
                    <xdr:row>108</xdr:row>
                    <xdr:rowOff>0</xdr:rowOff>
                  </to>
                </anchor>
              </controlPr>
            </control>
          </mc:Choice>
        </mc:AlternateContent>
        <mc:AlternateContent xmlns:mc="http://schemas.openxmlformats.org/markup-compatibility/2006">
          <mc:Choice Requires="x14">
            <control shapeId="253023" r:id="rId98" name="Drop Down 95">
              <controlPr defaultSize="0" autoLine="0" autoPict="0">
                <anchor moveWithCells="1">
                  <from>
                    <xdr:col>1</xdr:col>
                    <xdr:colOff>85725</xdr:colOff>
                    <xdr:row>108</xdr:row>
                    <xdr:rowOff>47625</xdr:rowOff>
                  </from>
                  <to>
                    <xdr:col>2</xdr:col>
                    <xdr:colOff>9525</xdr:colOff>
                    <xdr:row>109</xdr:row>
                    <xdr:rowOff>180975</xdr:rowOff>
                  </to>
                </anchor>
              </controlPr>
            </control>
          </mc:Choice>
        </mc:AlternateContent>
        <mc:AlternateContent xmlns:mc="http://schemas.openxmlformats.org/markup-compatibility/2006">
          <mc:Choice Requires="x14">
            <control shapeId="253024" r:id="rId99" name="Drop Down 96">
              <controlPr defaultSize="0" autoLine="0" autoPict="0">
                <anchor moveWithCells="1">
                  <from>
                    <xdr:col>1</xdr:col>
                    <xdr:colOff>66675</xdr:colOff>
                    <xdr:row>110</xdr:row>
                    <xdr:rowOff>85725</xdr:rowOff>
                  </from>
                  <to>
                    <xdr:col>2</xdr:col>
                    <xdr:colOff>9525</xdr:colOff>
                    <xdr:row>111</xdr:row>
                    <xdr:rowOff>171450</xdr:rowOff>
                  </to>
                </anchor>
              </controlPr>
            </control>
          </mc:Choice>
        </mc:AlternateContent>
        <mc:AlternateContent xmlns:mc="http://schemas.openxmlformats.org/markup-compatibility/2006">
          <mc:Choice Requires="x14">
            <control shapeId="253025" r:id="rId100" name="Drop Down 97">
              <controlPr defaultSize="0" autoLine="0" autoPict="0">
                <anchor moveWithCells="1">
                  <from>
                    <xdr:col>1</xdr:col>
                    <xdr:colOff>66675</xdr:colOff>
                    <xdr:row>112</xdr:row>
                    <xdr:rowOff>57150</xdr:rowOff>
                  </from>
                  <to>
                    <xdr:col>2</xdr:col>
                    <xdr:colOff>9525</xdr:colOff>
                    <xdr:row>114</xdr:row>
                    <xdr:rowOff>0</xdr:rowOff>
                  </to>
                </anchor>
              </controlPr>
            </control>
          </mc:Choice>
        </mc:AlternateContent>
        <mc:AlternateContent xmlns:mc="http://schemas.openxmlformats.org/markup-compatibility/2006">
          <mc:Choice Requires="x14">
            <control shapeId="253026" r:id="rId101" name="Drop Down 98">
              <controlPr defaultSize="0" autoLine="0" autoPict="0">
                <anchor moveWithCells="1">
                  <from>
                    <xdr:col>1</xdr:col>
                    <xdr:colOff>85725</xdr:colOff>
                    <xdr:row>114</xdr:row>
                    <xdr:rowOff>76200</xdr:rowOff>
                  </from>
                  <to>
                    <xdr:col>2</xdr:col>
                    <xdr:colOff>9525</xdr:colOff>
                    <xdr:row>115</xdr:row>
                    <xdr:rowOff>171450</xdr:rowOff>
                  </to>
                </anchor>
              </controlPr>
            </control>
          </mc:Choice>
        </mc:AlternateContent>
        <mc:AlternateContent xmlns:mc="http://schemas.openxmlformats.org/markup-compatibility/2006">
          <mc:Choice Requires="x14">
            <control shapeId="253027" r:id="rId102" name="Drop Down 99">
              <controlPr defaultSize="0" autoLine="0" autoPict="0">
                <anchor moveWithCells="1">
                  <from>
                    <xdr:col>1</xdr:col>
                    <xdr:colOff>85725</xdr:colOff>
                    <xdr:row>116</xdr:row>
                    <xdr:rowOff>95250</xdr:rowOff>
                  </from>
                  <to>
                    <xdr:col>2</xdr:col>
                    <xdr:colOff>9525</xdr:colOff>
                    <xdr:row>117</xdr:row>
                    <xdr:rowOff>142875</xdr:rowOff>
                  </to>
                </anchor>
              </controlPr>
            </control>
          </mc:Choice>
        </mc:AlternateContent>
        <mc:AlternateContent xmlns:mc="http://schemas.openxmlformats.org/markup-compatibility/2006">
          <mc:Choice Requires="x14">
            <control shapeId="253028" r:id="rId103" name="Drop Down 100">
              <controlPr defaultSize="0" autoLine="0" autoPict="0">
                <anchor moveWithCells="1">
                  <from>
                    <xdr:col>1</xdr:col>
                    <xdr:colOff>85725</xdr:colOff>
                    <xdr:row>118</xdr:row>
                    <xdr:rowOff>85725</xdr:rowOff>
                  </from>
                  <to>
                    <xdr:col>2</xdr:col>
                    <xdr:colOff>9525</xdr:colOff>
                    <xdr:row>119</xdr:row>
                    <xdr:rowOff>161925</xdr:rowOff>
                  </to>
                </anchor>
              </controlPr>
            </control>
          </mc:Choice>
        </mc:AlternateContent>
        <mc:AlternateContent xmlns:mc="http://schemas.openxmlformats.org/markup-compatibility/2006">
          <mc:Choice Requires="x14">
            <control shapeId="253029" r:id="rId104" name="Drop Down 101">
              <controlPr defaultSize="0" autoLine="0" autoPict="0">
                <anchor moveWithCells="1">
                  <from>
                    <xdr:col>1</xdr:col>
                    <xdr:colOff>57150</xdr:colOff>
                    <xdr:row>120</xdr:row>
                    <xdr:rowOff>57150</xdr:rowOff>
                  </from>
                  <to>
                    <xdr:col>2</xdr:col>
                    <xdr:colOff>9525</xdr:colOff>
                    <xdr:row>121</xdr:row>
                    <xdr:rowOff>180975</xdr:rowOff>
                  </to>
                </anchor>
              </controlPr>
            </control>
          </mc:Choice>
        </mc:AlternateContent>
        <mc:AlternateContent xmlns:mc="http://schemas.openxmlformats.org/markup-compatibility/2006">
          <mc:Choice Requires="x14">
            <control shapeId="253030" r:id="rId105" name="Drop Down 102">
              <controlPr defaultSize="0" autoLine="0" autoPict="0">
                <anchor moveWithCells="1">
                  <from>
                    <xdr:col>1</xdr:col>
                    <xdr:colOff>66675</xdr:colOff>
                    <xdr:row>92</xdr:row>
                    <xdr:rowOff>76200</xdr:rowOff>
                  </from>
                  <to>
                    <xdr:col>2</xdr:col>
                    <xdr:colOff>9525</xdr:colOff>
                    <xdr:row>93</xdr:row>
                    <xdr:rowOff>142875</xdr:rowOff>
                  </to>
                </anchor>
              </controlPr>
            </control>
          </mc:Choice>
        </mc:AlternateContent>
        <mc:AlternateContent xmlns:mc="http://schemas.openxmlformats.org/markup-compatibility/2006">
          <mc:Choice Requires="x14">
            <control shapeId="253031" r:id="rId106" name="Drop Down 103">
              <controlPr defaultSize="0" autoLine="0" autoPict="0">
                <anchor moveWithCells="1">
                  <from>
                    <xdr:col>1</xdr:col>
                    <xdr:colOff>85725</xdr:colOff>
                    <xdr:row>94</xdr:row>
                    <xdr:rowOff>76200</xdr:rowOff>
                  </from>
                  <to>
                    <xdr:col>2</xdr:col>
                    <xdr:colOff>9525</xdr:colOff>
                    <xdr:row>95</xdr:row>
                    <xdr:rowOff>161925</xdr:rowOff>
                  </to>
                </anchor>
              </controlPr>
            </control>
          </mc:Choice>
        </mc:AlternateContent>
        <mc:AlternateContent xmlns:mc="http://schemas.openxmlformats.org/markup-compatibility/2006">
          <mc:Choice Requires="x14">
            <control shapeId="253032" r:id="rId107" name="Drop Down 104">
              <controlPr defaultSize="0" autoLine="0" autoPict="0">
                <anchor moveWithCells="1">
                  <from>
                    <xdr:col>1</xdr:col>
                    <xdr:colOff>57150</xdr:colOff>
                    <xdr:row>96</xdr:row>
                    <xdr:rowOff>47625</xdr:rowOff>
                  </from>
                  <to>
                    <xdr:col>2</xdr:col>
                    <xdr:colOff>9525</xdr:colOff>
                    <xdr:row>97</xdr:row>
                    <xdr:rowOff>133350</xdr:rowOff>
                  </to>
                </anchor>
              </controlPr>
            </control>
          </mc:Choice>
        </mc:AlternateContent>
        <mc:AlternateContent xmlns:mc="http://schemas.openxmlformats.org/markup-compatibility/2006">
          <mc:Choice Requires="x14">
            <control shapeId="253033" r:id="rId108" name="Drop Down 105">
              <controlPr defaultSize="0" autoLine="0" autoPict="0">
                <anchor moveWithCells="1">
                  <from>
                    <xdr:col>1</xdr:col>
                    <xdr:colOff>57150</xdr:colOff>
                    <xdr:row>98</xdr:row>
                    <xdr:rowOff>85725</xdr:rowOff>
                  </from>
                  <to>
                    <xdr:col>2</xdr:col>
                    <xdr:colOff>9525</xdr:colOff>
                    <xdr:row>99</xdr:row>
                    <xdr:rowOff>142875</xdr:rowOff>
                  </to>
                </anchor>
              </controlPr>
            </control>
          </mc:Choice>
        </mc:AlternateContent>
        <mc:AlternateContent xmlns:mc="http://schemas.openxmlformats.org/markup-compatibility/2006">
          <mc:Choice Requires="x14">
            <control shapeId="253034" r:id="rId109" name="Drop Down 106">
              <controlPr defaultSize="0" autoLine="0" autoPict="0">
                <anchor moveWithCells="1">
                  <from>
                    <xdr:col>1</xdr:col>
                    <xdr:colOff>57150</xdr:colOff>
                    <xdr:row>100</xdr:row>
                    <xdr:rowOff>76200</xdr:rowOff>
                  </from>
                  <to>
                    <xdr:col>2</xdr:col>
                    <xdr:colOff>9525</xdr:colOff>
                    <xdr:row>101</xdr:row>
                    <xdr:rowOff>161925</xdr:rowOff>
                  </to>
                </anchor>
              </controlPr>
            </control>
          </mc:Choice>
        </mc:AlternateContent>
        <mc:AlternateContent xmlns:mc="http://schemas.openxmlformats.org/markup-compatibility/2006">
          <mc:Choice Requires="x14">
            <control shapeId="253035" r:id="rId110" name="Drop Down 107">
              <controlPr defaultSize="0" autoLine="0" autoPict="0">
                <anchor moveWithCells="1">
                  <from>
                    <xdr:col>1</xdr:col>
                    <xdr:colOff>47625</xdr:colOff>
                    <xdr:row>102</xdr:row>
                    <xdr:rowOff>47625</xdr:rowOff>
                  </from>
                  <to>
                    <xdr:col>2</xdr:col>
                    <xdr:colOff>9525</xdr:colOff>
                    <xdr:row>103</xdr:row>
                    <xdr:rowOff>142875</xdr:rowOff>
                  </to>
                </anchor>
              </controlPr>
            </control>
          </mc:Choice>
        </mc:AlternateContent>
        <mc:AlternateContent xmlns:mc="http://schemas.openxmlformats.org/markup-compatibility/2006">
          <mc:Choice Requires="x14">
            <control shapeId="253036" r:id="rId111" name="Drop Down 108">
              <controlPr defaultSize="0" autoLine="0" autoPict="0">
                <anchor moveWithCells="1">
                  <from>
                    <xdr:col>1</xdr:col>
                    <xdr:colOff>85725</xdr:colOff>
                    <xdr:row>104</xdr:row>
                    <xdr:rowOff>76200</xdr:rowOff>
                  </from>
                  <to>
                    <xdr:col>2</xdr:col>
                    <xdr:colOff>9525</xdr:colOff>
                    <xdr:row>105</xdr:row>
                    <xdr:rowOff>180975</xdr:rowOff>
                  </to>
                </anchor>
              </controlPr>
            </control>
          </mc:Choice>
        </mc:AlternateContent>
        <mc:AlternateContent xmlns:mc="http://schemas.openxmlformats.org/markup-compatibility/2006">
          <mc:Choice Requires="x14">
            <control shapeId="253037" r:id="rId112" name="Drop Down 109">
              <controlPr defaultSize="0" autoLine="0" autoPict="0">
                <anchor moveWithCells="1">
                  <from>
                    <xdr:col>1</xdr:col>
                    <xdr:colOff>57150</xdr:colOff>
                    <xdr:row>106</xdr:row>
                    <xdr:rowOff>47625</xdr:rowOff>
                  </from>
                  <to>
                    <xdr:col>2</xdr:col>
                    <xdr:colOff>9525</xdr:colOff>
                    <xdr:row>108</xdr:row>
                    <xdr:rowOff>0</xdr:rowOff>
                  </to>
                </anchor>
              </controlPr>
            </control>
          </mc:Choice>
        </mc:AlternateContent>
        <mc:AlternateContent xmlns:mc="http://schemas.openxmlformats.org/markup-compatibility/2006">
          <mc:Choice Requires="x14">
            <control shapeId="253038" r:id="rId113" name="Drop Down 110">
              <controlPr defaultSize="0" autoLine="0" autoPict="0">
                <anchor moveWithCells="1">
                  <from>
                    <xdr:col>1</xdr:col>
                    <xdr:colOff>85725</xdr:colOff>
                    <xdr:row>108</xdr:row>
                    <xdr:rowOff>47625</xdr:rowOff>
                  </from>
                  <to>
                    <xdr:col>2</xdr:col>
                    <xdr:colOff>9525</xdr:colOff>
                    <xdr:row>109</xdr:row>
                    <xdr:rowOff>180975</xdr:rowOff>
                  </to>
                </anchor>
              </controlPr>
            </control>
          </mc:Choice>
        </mc:AlternateContent>
        <mc:AlternateContent xmlns:mc="http://schemas.openxmlformats.org/markup-compatibility/2006">
          <mc:Choice Requires="x14">
            <control shapeId="253039" r:id="rId114" name="Drop Down 111">
              <controlPr defaultSize="0" autoLine="0" autoPict="0">
                <anchor moveWithCells="1">
                  <from>
                    <xdr:col>1</xdr:col>
                    <xdr:colOff>66675</xdr:colOff>
                    <xdr:row>110</xdr:row>
                    <xdr:rowOff>85725</xdr:rowOff>
                  </from>
                  <to>
                    <xdr:col>2</xdr:col>
                    <xdr:colOff>9525</xdr:colOff>
                    <xdr:row>111</xdr:row>
                    <xdr:rowOff>171450</xdr:rowOff>
                  </to>
                </anchor>
              </controlPr>
            </control>
          </mc:Choice>
        </mc:AlternateContent>
        <mc:AlternateContent xmlns:mc="http://schemas.openxmlformats.org/markup-compatibility/2006">
          <mc:Choice Requires="x14">
            <control shapeId="253040" r:id="rId115" name="Drop Down 112">
              <controlPr defaultSize="0" autoLine="0" autoPict="0">
                <anchor moveWithCells="1">
                  <from>
                    <xdr:col>1</xdr:col>
                    <xdr:colOff>66675</xdr:colOff>
                    <xdr:row>112</xdr:row>
                    <xdr:rowOff>57150</xdr:rowOff>
                  </from>
                  <to>
                    <xdr:col>2</xdr:col>
                    <xdr:colOff>9525</xdr:colOff>
                    <xdr:row>114</xdr:row>
                    <xdr:rowOff>0</xdr:rowOff>
                  </to>
                </anchor>
              </controlPr>
            </control>
          </mc:Choice>
        </mc:AlternateContent>
        <mc:AlternateContent xmlns:mc="http://schemas.openxmlformats.org/markup-compatibility/2006">
          <mc:Choice Requires="x14">
            <control shapeId="253041" r:id="rId116" name="Drop Down 113">
              <controlPr defaultSize="0" autoLine="0" autoPict="0">
                <anchor moveWithCells="1">
                  <from>
                    <xdr:col>1</xdr:col>
                    <xdr:colOff>85725</xdr:colOff>
                    <xdr:row>114</xdr:row>
                    <xdr:rowOff>76200</xdr:rowOff>
                  </from>
                  <to>
                    <xdr:col>2</xdr:col>
                    <xdr:colOff>9525</xdr:colOff>
                    <xdr:row>115</xdr:row>
                    <xdr:rowOff>171450</xdr:rowOff>
                  </to>
                </anchor>
              </controlPr>
            </control>
          </mc:Choice>
        </mc:AlternateContent>
        <mc:AlternateContent xmlns:mc="http://schemas.openxmlformats.org/markup-compatibility/2006">
          <mc:Choice Requires="x14">
            <control shapeId="253042" r:id="rId117" name="Drop Down 114">
              <controlPr defaultSize="0" autoLine="0" autoPict="0">
                <anchor moveWithCells="1">
                  <from>
                    <xdr:col>1</xdr:col>
                    <xdr:colOff>85725</xdr:colOff>
                    <xdr:row>116</xdr:row>
                    <xdr:rowOff>95250</xdr:rowOff>
                  </from>
                  <to>
                    <xdr:col>2</xdr:col>
                    <xdr:colOff>9525</xdr:colOff>
                    <xdr:row>117</xdr:row>
                    <xdr:rowOff>142875</xdr:rowOff>
                  </to>
                </anchor>
              </controlPr>
            </control>
          </mc:Choice>
        </mc:AlternateContent>
        <mc:AlternateContent xmlns:mc="http://schemas.openxmlformats.org/markup-compatibility/2006">
          <mc:Choice Requires="x14">
            <control shapeId="253043" r:id="rId118" name="Drop Down 115">
              <controlPr defaultSize="0" autoLine="0" autoPict="0">
                <anchor moveWithCells="1">
                  <from>
                    <xdr:col>1</xdr:col>
                    <xdr:colOff>85725</xdr:colOff>
                    <xdr:row>118</xdr:row>
                    <xdr:rowOff>85725</xdr:rowOff>
                  </from>
                  <to>
                    <xdr:col>2</xdr:col>
                    <xdr:colOff>9525</xdr:colOff>
                    <xdr:row>119</xdr:row>
                    <xdr:rowOff>161925</xdr:rowOff>
                  </to>
                </anchor>
              </controlPr>
            </control>
          </mc:Choice>
        </mc:AlternateContent>
        <mc:AlternateContent xmlns:mc="http://schemas.openxmlformats.org/markup-compatibility/2006">
          <mc:Choice Requires="x14">
            <control shapeId="253044" r:id="rId119" name="Drop Down 116">
              <controlPr defaultSize="0" autoLine="0" autoPict="0">
                <anchor moveWithCells="1">
                  <from>
                    <xdr:col>1</xdr:col>
                    <xdr:colOff>57150</xdr:colOff>
                    <xdr:row>120</xdr:row>
                    <xdr:rowOff>57150</xdr:rowOff>
                  </from>
                  <to>
                    <xdr:col>2</xdr:col>
                    <xdr:colOff>9525</xdr:colOff>
                    <xdr:row>121</xdr:row>
                    <xdr:rowOff>180975</xdr:rowOff>
                  </to>
                </anchor>
              </controlPr>
            </control>
          </mc:Choice>
        </mc:AlternateContent>
        <mc:AlternateContent xmlns:mc="http://schemas.openxmlformats.org/markup-compatibility/2006">
          <mc:Choice Requires="x14">
            <control shapeId="253045" r:id="rId120" name="Drop Down 117">
              <controlPr defaultSize="0" autoLine="0" autoPict="0">
                <anchor moveWithCells="1">
                  <from>
                    <xdr:col>1</xdr:col>
                    <xdr:colOff>104775</xdr:colOff>
                    <xdr:row>78</xdr:row>
                    <xdr:rowOff>95250</xdr:rowOff>
                  </from>
                  <to>
                    <xdr:col>2</xdr:col>
                    <xdr:colOff>9525</xdr:colOff>
                    <xdr:row>79</xdr:row>
                    <xdr:rowOff>161925</xdr:rowOff>
                  </to>
                </anchor>
              </controlPr>
            </control>
          </mc:Choice>
        </mc:AlternateContent>
        <mc:AlternateContent xmlns:mc="http://schemas.openxmlformats.org/markup-compatibility/2006">
          <mc:Choice Requires="x14">
            <control shapeId="253046" r:id="rId121" name="Drop Down 118">
              <controlPr defaultSize="0" autoLine="0" autoPict="0">
                <anchor moveWithCells="1">
                  <from>
                    <xdr:col>1</xdr:col>
                    <xdr:colOff>114300</xdr:colOff>
                    <xdr:row>80</xdr:row>
                    <xdr:rowOff>85725</xdr:rowOff>
                  </from>
                  <to>
                    <xdr:col>2</xdr:col>
                    <xdr:colOff>9525</xdr:colOff>
                    <xdr:row>81</xdr:row>
                    <xdr:rowOff>161925</xdr:rowOff>
                  </to>
                </anchor>
              </controlPr>
            </control>
          </mc:Choice>
        </mc:AlternateContent>
        <mc:AlternateContent xmlns:mc="http://schemas.openxmlformats.org/markup-compatibility/2006">
          <mc:Choice Requires="x14">
            <control shapeId="253047" r:id="rId122" name="Drop Down 119">
              <controlPr defaultSize="0" autoLine="0" autoPict="0">
                <anchor moveWithCells="1">
                  <from>
                    <xdr:col>1</xdr:col>
                    <xdr:colOff>95250</xdr:colOff>
                    <xdr:row>82</xdr:row>
                    <xdr:rowOff>76200</xdr:rowOff>
                  </from>
                  <to>
                    <xdr:col>2</xdr:col>
                    <xdr:colOff>9525</xdr:colOff>
                    <xdr:row>83</xdr:row>
                    <xdr:rowOff>123825</xdr:rowOff>
                  </to>
                </anchor>
              </controlPr>
            </control>
          </mc:Choice>
        </mc:AlternateContent>
        <mc:AlternateContent xmlns:mc="http://schemas.openxmlformats.org/markup-compatibility/2006">
          <mc:Choice Requires="x14">
            <control shapeId="253048" r:id="rId123" name="Drop Down 120">
              <controlPr defaultSize="0" autoLine="0" autoPict="0">
                <anchor moveWithCells="1">
                  <from>
                    <xdr:col>1</xdr:col>
                    <xdr:colOff>95250</xdr:colOff>
                    <xdr:row>84</xdr:row>
                    <xdr:rowOff>95250</xdr:rowOff>
                  </from>
                  <to>
                    <xdr:col>2</xdr:col>
                    <xdr:colOff>9525</xdr:colOff>
                    <xdr:row>85</xdr:row>
                    <xdr:rowOff>142875</xdr:rowOff>
                  </to>
                </anchor>
              </controlPr>
            </control>
          </mc:Choice>
        </mc:AlternateContent>
        <mc:AlternateContent xmlns:mc="http://schemas.openxmlformats.org/markup-compatibility/2006">
          <mc:Choice Requires="x14">
            <control shapeId="253049" r:id="rId124" name="Drop Down 121">
              <controlPr defaultSize="0" autoLine="0" autoPict="0">
                <anchor moveWithCells="1">
                  <from>
                    <xdr:col>1</xdr:col>
                    <xdr:colOff>95250</xdr:colOff>
                    <xdr:row>86</xdr:row>
                    <xdr:rowOff>123825</xdr:rowOff>
                  </from>
                  <to>
                    <xdr:col>2</xdr:col>
                    <xdr:colOff>9525</xdr:colOff>
                    <xdr:row>87</xdr:row>
                    <xdr:rowOff>171450</xdr:rowOff>
                  </to>
                </anchor>
              </controlPr>
            </control>
          </mc:Choice>
        </mc:AlternateContent>
        <mc:AlternateContent xmlns:mc="http://schemas.openxmlformats.org/markup-compatibility/2006">
          <mc:Choice Requires="x14">
            <control shapeId="253050" r:id="rId125" name="Drop Down 122">
              <controlPr defaultSize="0" autoLine="0" autoPict="0">
                <anchor moveWithCells="1">
                  <from>
                    <xdr:col>1</xdr:col>
                    <xdr:colOff>57150</xdr:colOff>
                    <xdr:row>88</xdr:row>
                    <xdr:rowOff>57150</xdr:rowOff>
                  </from>
                  <to>
                    <xdr:col>2</xdr:col>
                    <xdr:colOff>9525</xdr:colOff>
                    <xdr:row>89</xdr:row>
                    <xdr:rowOff>152400</xdr:rowOff>
                  </to>
                </anchor>
              </controlPr>
            </control>
          </mc:Choice>
        </mc:AlternateContent>
        <mc:AlternateContent xmlns:mc="http://schemas.openxmlformats.org/markup-compatibility/2006">
          <mc:Choice Requires="x14">
            <control shapeId="253051" r:id="rId126" name="Drop Down 123">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3052" r:id="rId127" name="Drop Down 124">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3053" r:id="rId128" name="Drop Down 125">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3054" r:id="rId129" name="Drop Down 126">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3055" r:id="rId130" name="Drop Down 127">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3056" r:id="rId131" name="Drop Down 128">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3057" r:id="rId132" name="Drop Down 129">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3058" r:id="rId133" name="Drop Down 130">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3059" r:id="rId134" name="Drop Down 131">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3060" r:id="rId135" name="Drop Down 132">
              <controlPr defaultSize="0" autoLine="0" autoPict="0">
                <anchor moveWithCells="1">
                  <from>
                    <xdr:col>1</xdr:col>
                    <xdr:colOff>57150</xdr:colOff>
                    <xdr:row>122</xdr:row>
                    <xdr:rowOff>57150</xdr:rowOff>
                  </from>
                  <to>
                    <xdr:col>2</xdr:col>
                    <xdr:colOff>9525</xdr:colOff>
                    <xdr:row>123</xdr:row>
                    <xdr:rowOff>180975</xdr:rowOff>
                  </to>
                </anchor>
              </controlPr>
            </control>
          </mc:Choice>
        </mc:AlternateContent>
        <mc:AlternateContent xmlns:mc="http://schemas.openxmlformats.org/markup-compatibility/2006">
          <mc:Choice Requires="x14">
            <control shapeId="253061" r:id="rId136" name="Drop Down 133">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3062" r:id="rId137" name="Drop Down 134">
              <controlPr defaultSize="0" autoLine="0" autoPict="0">
                <anchor moveWithCells="1">
                  <from>
                    <xdr:col>1</xdr:col>
                    <xdr:colOff>57150</xdr:colOff>
                    <xdr:row>124</xdr:row>
                    <xdr:rowOff>57150</xdr:rowOff>
                  </from>
                  <to>
                    <xdr:col>2</xdr:col>
                    <xdr:colOff>9525</xdr:colOff>
                    <xdr:row>125</xdr:row>
                    <xdr:rowOff>180975</xdr:rowOff>
                  </to>
                </anchor>
              </controlPr>
            </control>
          </mc:Choice>
        </mc:AlternateContent>
        <mc:AlternateContent xmlns:mc="http://schemas.openxmlformats.org/markup-compatibility/2006">
          <mc:Choice Requires="x14">
            <control shapeId="253063" r:id="rId138" name="Drop Down 135">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3064" r:id="rId139" name="Drop Down 136">
              <controlPr defaultSize="0" autoLine="0" autoPict="0">
                <anchor moveWithCells="1">
                  <from>
                    <xdr:col>1</xdr:col>
                    <xdr:colOff>57150</xdr:colOff>
                    <xdr:row>126</xdr:row>
                    <xdr:rowOff>57150</xdr:rowOff>
                  </from>
                  <to>
                    <xdr:col>2</xdr:col>
                    <xdr:colOff>9525</xdr:colOff>
                    <xdr:row>127</xdr:row>
                    <xdr:rowOff>180975</xdr:rowOff>
                  </to>
                </anchor>
              </controlPr>
            </control>
          </mc:Choice>
        </mc:AlternateContent>
        <mc:AlternateContent xmlns:mc="http://schemas.openxmlformats.org/markup-compatibility/2006">
          <mc:Choice Requires="x14">
            <control shapeId="253065" r:id="rId140" name="Drop Down 137">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mc:AlternateContent xmlns:mc="http://schemas.openxmlformats.org/markup-compatibility/2006">
          <mc:Choice Requires="x14">
            <control shapeId="253066" r:id="rId141" name="Drop Down 138">
              <controlPr defaultSize="0" autoLine="0" autoPict="0">
                <anchor moveWithCells="1">
                  <from>
                    <xdr:col>1</xdr:col>
                    <xdr:colOff>57150</xdr:colOff>
                    <xdr:row>128</xdr:row>
                    <xdr:rowOff>57150</xdr:rowOff>
                  </from>
                  <to>
                    <xdr:col>2</xdr:col>
                    <xdr:colOff>9525</xdr:colOff>
                    <xdr:row>129</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9"/>
  <sheetViews>
    <sheetView topLeftCell="A7" workbookViewId="0">
      <selection activeCell="B13" sqref="B13:I16"/>
    </sheetView>
  </sheetViews>
  <sheetFormatPr defaultRowHeight="14.25"/>
  <cols>
    <col min="3" max="3" width="25.375" customWidth="1"/>
  </cols>
  <sheetData>
    <row r="1" spans="1:9" ht="15.75">
      <c r="A1" s="221"/>
      <c r="B1" s="221"/>
      <c r="C1" s="221"/>
      <c r="D1" s="221"/>
      <c r="E1" s="221"/>
      <c r="F1" s="221"/>
      <c r="G1" s="221"/>
      <c r="H1" s="221"/>
      <c r="I1" s="221"/>
    </row>
    <row r="2" spans="1:9" ht="47.25">
      <c r="A2" s="221" t="s">
        <v>259</v>
      </c>
      <c r="B2" s="216">
        <v>11</v>
      </c>
      <c r="C2" s="217" t="s">
        <v>241</v>
      </c>
      <c r="D2" s="218" t="s">
        <v>242</v>
      </c>
      <c r="E2" s="219" t="s">
        <v>243</v>
      </c>
      <c r="F2" s="219" t="s">
        <v>244</v>
      </c>
      <c r="G2" s="218" t="s">
        <v>245</v>
      </c>
      <c r="H2" s="218" t="s">
        <v>246</v>
      </c>
      <c r="I2" s="220" t="s">
        <v>247</v>
      </c>
    </row>
    <row r="3" spans="1:9" ht="15.75">
      <c r="A3" s="221"/>
      <c r="B3" s="240">
        <v>1</v>
      </c>
      <c r="C3" s="241"/>
      <c r="D3" s="242"/>
      <c r="E3" s="243"/>
      <c r="F3" s="243"/>
      <c r="G3" s="242"/>
      <c r="H3" s="242"/>
      <c r="I3" s="244"/>
    </row>
    <row r="4" spans="1:9" ht="15.75">
      <c r="A4" s="221"/>
      <c r="B4" s="240">
        <v>2</v>
      </c>
      <c r="C4" s="222" t="s">
        <v>303</v>
      </c>
      <c r="D4" s="246">
        <v>1.25</v>
      </c>
      <c r="E4" s="250">
        <v>3.0000000000000001E-5</v>
      </c>
      <c r="F4" s="250">
        <v>1.8749999999999999E-3</v>
      </c>
      <c r="G4" s="223">
        <v>16</v>
      </c>
      <c r="H4" s="225">
        <v>19</v>
      </c>
      <c r="I4" s="226">
        <v>20</v>
      </c>
    </row>
    <row r="5" spans="1:9" ht="15.75">
      <c r="A5" s="221"/>
      <c r="B5" s="240">
        <v>3</v>
      </c>
      <c r="C5" s="227" t="s">
        <v>248</v>
      </c>
      <c r="D5" s="247">
        <v>1.25</v>
      </c>
      <c r="E5" s="251">
        <v>3.0000000000000001E-5</v>
      </c>
      <c r="F5" s="250">
        <v>1.8749999999999999E-3</v>
      </c>
      <c r="G5" s="228">
        <v>18</v>
      </c>
      <c r="H5" s="230">
        <v>21</v>
      </c>
      <c r="I5" s="231">
        <v>20</v>
      </c>
    </row>
    <row r="6" spans="1:9" ht="15.75">
      <c r="A6" s="221"/>
      <c r="B6" s="240">
        <v>4</v>
      </c>
      <c r="C6" s="222" t="s">
        <v>304</v>
      </c>
      <c r="D6" s="246">
        <v>0.5</v>
      </c>
      <c r="E6" s="250">
        <v>1.5E-5</v>
      </c>
      <c r="F6" s="250">
        <v>7.5000000000000002E-4</v>
      </c>
      <c r="G6" s="223">
        <v>18</v>
      </c>
      <c r="H6" s="225">
        <v>18</v>
      </c>
      <c r="I6" s="226">
        <v>17</v>
      </c>
    </row>
    <row r="7" spans="1:9" ht="15.75">
      <c r="A7" s="221"/>
      <c r="B7" s="240">
        <v>5</v>
      </c>
      <c r="C7" s="227" t="s">
        <v>249</v>
      </c>
      <c r="D7" s="247">
        <v>1</v>
      </c>
      <c r="E7" s="251">
        <v>3.0000000000000001E-5</v>
      </c>
      <c r="F7" s="250">
        <v>1.5E-3</v>
      </c>
      <c r="G7" s="228">
        <v>18</v>
      </c>
      <c r="H7" s="230">
        <v>14</v>
      </c>
      <c r="I7" s="231">
        <v>20</v>
      </c>
    </row>
    <row r="8" spans="1:9" ht="15.75">
      <c r="A8" s="221"/>
      <c r="B8" s="240">
        <v>6</v>
      </c>
      <c r="C8" s="222" t="s">
        <v>305</v>
      </c>
      <c r="D8" s="246">
        <v>1</v>
      </c>
      <c r="E8" s="250">
        <v>3.0000000000000001E-5</v>
      </c>
      <c r="F8" s="250">
        <v>1.5E-3</v>
      </c>
      <c r="G8" s="223">
        <v>18</v>
      </c>
      <c r="H8" s="225">
        <v>14</v>
      </c>
      <c r="I8" s="226">
        <v>21</v>
      </c>
    </row>
    <row r="9" spans="1:9" ht="15.75">
      <c r="A9" s="221"/>
      <c r="B9" s="240">
        <v>7</v>
      </c>
      <c r="C9" s="227" t="s">
        <v>306</v>
      </c>
      <c r="D9" s="247">
        <v>4</v>
      </c>
      <c r="E9" s="251">
        <v>1.2E-4</v>
      </c>
      <c r="F9" s="250">
        <v>6.0000000000000001E-3</v>
      </c>
      <c r="G9" s="228">
        <v>20</v>
      </c>
      <c r="H9" s="230">
        <v>14</v>
      </c>
      <c r="I9" s="231">
        <v>23</v>
      </c>
    </row>
    <row r="10" spans="1:9" ht="15.75">
      <c r="A10" s="221"/>
      <c r="B10" s="240">
        <v>8</v>
      </c>
      <c r="C10" s="222" t="s">
        <v>307</v>
      </c>
      <c r="D10" s="246">
        <v>1</v>
      </c>
      <c r="E10" s="250">
        <v>3.0000000000000001E-5</v>
      </c>
      <c r="F10" s="250">
        <v>1.5E-3</v>
      </c>
      <c r="G10" s="223">
        <v>16</v>
      </c>
      <c r="H10" s="225">
        <v>12</v>
      </c>
      <c r="I10" s="226">
        <v>20</v>
      </c>
    </row>
    <row r="11" spans="1:9" ht="15.75">
      <c r="A11" s="221"/>
      <c r="B11" s="240">
        <v>9</v>
      </c>
      <c r="C11" s="227" t="s">
        <v>308</v>
      </c>
      <c r="D11" s="247">
        <v>0.5</v>
      </c>
      <c r="E11" s="251">
        <v>1.5E-5</v>
      </c>
      <c r="F11" s="250">
        <v>7.5000000000000002E-4</v>
      </c>
      <c r="G11" s="228">
        <v>12</v>
      </c>
      <c r="H11" s="230">
        <v>10</v>
      </c>
      <c r="I11" s="231">
        <v>12</v>
      </c>
    </row>
    <row r="12" spans="1:9" ht="31.5">
      <c r="A12" s="221"/>
      <c r="B12" s="245">
        <v>10</v>
      </c>
      <c r="C12" s="303" t="s">
        <v>309</v>
      </c>
      <c r="D12" s="248">
        <v>1</v>
      </c>
      <c r="E12" s="252">
        <v>3.0000000000000001E-5</v>
      </c>
      <c r="F12" s="252">
        <v>1.5E-3</v>
      </c>
      <c r="G12" s="234">
        <v>28</v>
      </c>
      <c r="H12" s="236">
        <v>21</v>
      </c>
      <c r="I12" s="237">
        <v>32</v>
      </c>
    </row>
    <row r="13" spans="1:9" ht="47.25">
      <c r="A13" s="221"/>
      <c r="B13" s="240">
        <v>11</v>
      </c>
      <c r="C13" s="304" t="s">
        <v>348</v>
      </c>
      <c r="D13" s="247">
        <v>12.5</v>
      </c>
      <c r="E13" s="251">
        <v>2.0000000000000001E-4</v>
      </c>
      <c r="F13" s="251">
        <v>1.8800000000000001E-2</v>
      </c>
      <c r="G13" s="228">
        <v>20</v>
      </c>
      <c r="H13" s="230">
        <v>17</v>
      </c>
      <c r="I13" s="231">
        <v>14</v>
      </c>
    </row>
    <row r="14" spans="1:9" ht="47.25">
      <c r="A14" s="221"/>
      <c r="B14" s="240">
        <v>12</v>
      </c>
      <c r="C14" s="304" t="s">
        <v>349</v>
      </c>
      <c r="D14" s="247">
        <v>1.25</v>
      </c>
      <c r="E14" s="251">
        <v>3.8000000000000002E-5</v>
      </c>
      <c r="F14" s="251">
        <v>1.8799999999999999E-3</v>
      </c>
      <c r="G14" s="228">
        <v>14</v>
      </c>
      <c r="H14" s="230">
        <v>11</v>
      </c>
      <c r="I14" s="231">
        <v>11</v>
      </c>
    </row>
    <row r="15" spans="1:9" ht="47.25">
      <c r="A15" s="221"/>
      <c r="B15" s="240">
        <v>13</v>
      </c>
      <c r="C15" s="305" t="s">
        <v>350</v>
      </c>
      <c r="D15" s="247">
        <v>0.5</v>
      </c>
      <c r="E15" s="251">
        <v>1.5E-5</v>
      </c>
      <c r="F15" s="251">
        <v>7.5000000000000002E-4</v>
      </c>
      <c r="G15" s="228">
        <v>16</v>
      </c>
      <c r="H15" s="230">
        <v>12</v>
      </c>
      <c r="I15" s="231">
        <v>11</v>
      </c>
    </row>
    <row r="16" spans="1:9" ht="63">
      <c r="A16" s="221"/>
      <c r="B16" s="245">
        <v>14</v>
      </c>
      <c r="C16" s="303" t="s">
        <v>351</v>
      </c>
      <c r="D16" s="248">
        <v>0.5</v>
      </c>
      <c r="E16" s="252">
        <v>1.5E-5</v>
      </c>
      <c r="F16" s="252">
        <v>7.5000000000000002E-4</v>
      </c>
      <c r="G16" s="234">
        <v>26</v>
      </c>
      <c r="H16" s="236">
        <v>22</v>
      </c>
      <c r="I16" s="237">
        <v>17</v>
      </c>
    </row>
    <row r="17" spans="1:9" ht="15.75">
      <c r="A17" s="221"/>
      <c r="B17" s="227"/>
      <c r="C17" s="227"/>
      <c r="D17" s="247"/>
      <c r="E17" s="251"/>
      <c r="F17" s="251"/>
      <c r="G17" s="228"/>
      <c r="H17" s="230"/>
      <c r="I17" s="230"/>
    </row>
    <row r="18" spans="1:9" ht="15.75">
      <c r="A18" s="221"/>
      <c r="B18" s="221"/>
      <c r="C18" s="221"/>
      <c r="D18" s="221"/>
      <c r="E18" s="221"/>
      <c r="F18" s="221"/>
      <c r="G18" s="221"/>
      <c r="H18" s="221"/>
      <c r="I18" s="221"/>
    </row>
    <row r="19" spans="1:9" ht="47.25">
      <c r="A19" s="221" t="s">
        <v>260</v>
      </c>
      <c r="B19" s="216">
        <v>11</v>
      </c>
      <c r="C19" s="217" t="s">
        <v>241</v>
      </c>
      <c r="D19" s="218" t="s">
        <v>242</v>
      </c>
      <c r="E19" s="219" t="s">
        <v>243</v>
      </c>
      <c r="F19" s="219" t="s">
        <v>244</v>
      </c>
      <c r="G19" s="218" t="s">
        <v>245</v>
      </c>
      <c r="H19" s="218" t="s">
        <v>246</v>
      </c>
      <c r="I19" s="220" t="s">
        <v>247</v>
      </c>
    </row>
    <row r="20" spans="1:9" ht="15.75">
      <c r="A20" s="221"/>
      <c r="B20" s="240">
        <v>1</v>
      </c>
      <c r="C20" s="241"/>
      <c r="D20" s="242"/>
      <c r="E20" s="243"/>
      <c r="F20" s="243"/>
      <c r="G20" s="242"/>
      <c r="H20" s="242"/>
      <c r="I20" s="244"/>
    </row>
    <row r="21" spans="1:9" ht="15.75">
      <c r="A21" s="221"/>
      <c r="B21" s="240">
        <v>2</v>
      </c>
      <c r="C21" s="222" t="s">
        <v>303</v>
      </c>
      <c r="D21" s="246">
        <v>1.25</v>
      </c>
      <c r="E21" s="250">
        <v>3.0000000000000001E-5</v>
      </c>
      <c r="F21" s="250">
        <v>1.8749999999999999E-3</v>
      </c>
      <c r="G21" s="223">
        <v>16</v>
      </c>
      <c r="H21" s="225">
        <v>19</v>
      </c>
      <c r="I21" s="226">
        <v>20</v>
      </c>
    </row>
    <row r="22" spans="1:9" ht="15.75">
      <c r="A22" s="221"/>
      <c r="B22" s="240">
        <v>3</v>
      </c>
      <c r="C22" s="227" t="s">
        <v>248</v>
      </c>
      <c r="D22" s="247">
        <v>1.25</v>
      </c>
      <c r="E22" s="251">
        <v>3.0000000000000001E-5</v>
      </c>
      <c r="F22" s="250">
        <v>1.8749999999999999E-3</v>
      </c>
      <c r="G22" s="228">
        <v>18</v>
      </c>
      <c r="H22" s="230">
        <v>21</v>
      </c>
      <c r="I22" s="231">
        <v>20</v>
      </c>
    </row>
    <row r="23" spans="1:9" ht="15.75">
      <c r="A23" s="221"/>
      <c r="B23" s="240">
        <v>4</v>
      </c>
      <c r="C23" s="222" t="s">
        <v>304</v>
      </c>
      <c r="D23" s="246">
        <v>0.5</v>
      </c>
      <c r="E23" s="250">
        <v>1.5E-5</v>
      </c>
      <c r="F23" s="250">
        <v>7.5000000000000002E-4</v>
      </c>
      <c r="G23" s="223">
        <v>18</v>
      </c>
      <c r="H23" s="225">
        <v>18</v>
      </c>
      <c r="I23" s="226">
        <v>17</v>
      </c>
    </row>
    <row r="24" spans="1:9" ht="15.75">
      <c r="A24" s="221"/>
      <c r="B24" s="240">
        <v>5</v>
      </c>
      <c r="C24" s="227" t="s">
        <v>249</v>
      </c>
      <c r="D24" s="247">
        <v>1</v>
      </c>
      <c r="E24" s="251">
        <v>3.0000000000000001E-5</v>
      </c>
      <c r="F24" s="250">
        <v>1.5E-3</v>
      </c>
      <c r="G24" s="228">
        <v>18</v>
      </c>
      <c r="H24" s="230">
        <v>14</v>
      </c>
      <c r="I24" s="231">
        <v>20</v>
      </c>
    </row>
    <row r="25" spans="1:9" ht="15.75">
      <c r="A25" s="221"/>
      <c r="B25" s="240">
        <v>6</v>
      </c>
      <c r="C25" s="222" t="s">
        <v>305</v>
      </c>
      <c r="D25" s="246">
        <v>1</v>
      </c>
      <c r="E25" s="250">
        <v>3.0000000000000001E-5</v>
      </c>
      <c r="F25" s="250">
        <v>1.5E-3</v>
      </c>
      <c r="G25" s="223">
        <v>18</v>
      </c>
      <c r="H25" s="225">
        <v>14</v>
      </c>
      <c r="I25" s="226">
        <v>21</v>
      </c>
    </row>
    <row r="26" spans="1:9" ht="15.75">
      <c r="A26" s="221"/>
      <c r="B26" s="240">
        <v>7</v>
      </c>
      <c r="C26" s="227" t="s">
        <v>306</v>
      </c>
      <c r="D26" s="247">
        <v>4</v>
      </c>
      <c r="E26" s="251">
        <v>1.2E-4</v>
      </c>
      <c r="F26" s="250">
        <v>6.0000000000000001E-3</v>
      </c>
      <c r="G26" s="228">
        <v>20</v>
      </c>
      <c r="H26" s="230">
        <v>14</v>
      </c>
      <c r="I26" s="231">
        <v>23</v>
      </c>
    </row>
    <row r="27" spans="1:9" ht="15.75">
      <c r="A27" s="221"/>
      <c r="B27" s="240">
        <v>8</v>
      </c>
      <c r="C27" s="222" t="s">
        <v>307</v>
      </c>
      <c r="D27" s="246">
        <v>1</v>
      </c>
      <c r="E27" s="250">
        <v>3.0000000000000001E-5</v>
      </c>
      <c r="F27" s="250">
        <v>1.5E-3</v>
      </c>
      <c r="G27" s="223">
        <v>16</v>
      </c>
      <c r="H27" s="225">
        <v>12</v>
      </c>
      <c r="I27" s="226">
        <v>20</v>
      </c>
    </row>
    <row r="28" spans="1:9" ht="15.75">
      <c r="A28" s="221"/>
      <c r="B28" s="240">
        <v>9</v>
      </c>
      <c r="C28" s="227" t="s">
        <v>308</v>
      </c>
      <c r="D28" s="247">
        <v>0.5</v>
      </c>
      <c r="E28" s="251">
        <v>1.5E-5</v>
      </c>
      <c r="F28" s="250">
        <v>7.5000000000000002E-4</v>
      </c>
      <c r="G28" s="228">
        <v>12</v>
      </c>
      <c r="H28" s="230">
        <v>10</v>
      </c>
      <c r="I28" s="231">
        <v>12</v>
      </c>
    </row>
    <row r="29" spans="1:9" ht="15.75">
      <c r="A29" s="221"/>
      <c r="B29" s="245">
        <v>10</v>
      </c>
      <c r="C29" s="233" t="s">
        <v>309</v>
      </c>
      <c r="D29" s="248">
        <v>1</v>
      </c>
      <c r="E29" s="252">
        <v>3.0000000000000001E-5</v>
      </c>
      <c r="F29" s="252">
        <v>1.5E-3</v>
      </c>
      <c r="G29" s="234">
        <v>28</v>
      </c>
      <c r="H29" s="236">
        <v>21</v>
      </c>
      <c r="I29" s="237">
        <v>32</v>
      </c>
    </row>
    <row r="30" spans="1:9" ht="47.25">
      <c r="A30" s="221"/>
      <c r="B30" s="240">
        <v>11</v>
      </c>
      <c r="C30" s="304" t="s">
        <v>348</v>
      </c>
      <c r="D30" s="247">
        <v>12.5</v>
      </c>
      <c r="E30" s="251">
        <v>2.0000000000000001E-4</v>
      </c>
      <c r="F30" s="251">
        <v>1.8800000000000001E-2</v>
      </c>
      <c r="G30" s="228">
        <v>20</v>
      </c>
      <c r="H30" s="230">
        <v>17</v>
      </c>
      <c r="I30" s="231">
        <v>14</v>
      </c>
    </row>
    <row r="31" spans="1:9" ht="47.25">
      <c r="A31" s="221"/>
      <c r="B31" s="240">
        <v>12</v>
      </c>
      <c r="C31" s="304" t="s">
        <v>349</v>
      </c>
      <c r="D31" s="247">
        <v>1.25</v>
      </c>
      <c r="E31" s="251">
        <v>3.8000000000000002E-5</v>
      </c>
      <c r="F31" s="251">
        <v>1.8799999999999999E-3</v>
      </c>
      <c r="G31" s="228">
        <v>14</v>
      </c>
      <c r="H31" s="230">
        <v>11</v>
      </c>
      <c r="I31" s="231">
        <v>11</v>
      </c>
    </row>
    <row r="32" spans="1:9" ht="47.25">
      <c r="A32" s="221"/>
      <c r="B32" s="240">
        <v>13</v>
      </c>
      <c r="C32" s="305" t="s">
        <v>350</v>
      </c>
      <c r="D32" s="247">
        <v>0.5</v>
      </c>
      <c r="E32" s="251">
        <v>1.5E-5</v>
      </c>
      <c r="F32" s="251">
        <v>7.5000000000000002E-4</v>
      </c>
      <c r="G32" s="228">
        <v>16</v>
      </c>
      <c r="H32" s="230">
        <v>12</v>
      </c>
      <c r="I32" s="231">
        <v>11</v>
      </c>
    </row>
    <row r="33" spans="1:9" ht="63">
      <c r="A33" s="221"/>
      <c r="B33" s="245">
        <v>14</v>
      </c>
      <c r="C33" s="303" t="s">
        <v>351</v>
      </c>
      <c r="D33" s="248">
        <v>0.5</v>
      </c>
      <c r="E33" s="252">
        <v>1.5E-5</v>
      </c>
      <c r="F33" s="252">
        <v>7.5000000000000002E-4</v>
      </c>
      <c r="G33" s="234">
        <v>26</v>
      </c>
      <c r="H33" s="236">
        <v>22</v>
      </c>
      <c r="I33" s="237">
        <v>17</v>
      </c>
    </row>
    <row r="34" spans="1:9" ht="15.75">
      <c r="A34" s="221"/>
      <c r="B34" s="221"/>
      <c r="C34" s="221"/>
      <c r="D34" s="221"/>
      <c r="E34" s="221"/>
      <c r="F34" s="221"/>
      <c r="G34" s="221"/>
      <c r="H34" s="221"/>
      <c r="I34" s="221"/>
    </row>
    <row r="35" spans="1:9" ht="47.25">
      <c r="A35" s="221" t="s">
        <v>261</v>
      </c>
      <c r="B35" s="216">
        <v>14</v>
      </c>
      <c r="C35" s="217" t="s">
        <v>241</v>
      </c>
      <c r="D35" s="218" t="s">
        <v>242</v>
      </c>
      <c r="E35" s="219" t="s">
        <v>243</v>
      </c>
      <c r="F35" s="219" t="s">
        <v>244</v>
      </c>
      <c r="G35" s="218" t="s">
        <v>245</v>
      </c>
      <c r="H35" s="218" t="s">
        <v>246</v>
      </c>
      <c r="I35" s="220" t="s">
        <v>247</v>
      </c>
    </row>
    <row r="36" spans="1:9" ht="15.75">
      <c r="A36" s="221"/>
      <c r="B36" s="240">
        <v>1</v>
      </c>
      <c r="C36" s="241"/>
      <c r="D36" s="242"/>
      <c r="E36" s="243"/>
      <c r="F36" s="243"/>
      <c r="G36" s="242"/>
      <c r="H36" s="242"/>
      <c r="I36" s="244"/>
    </row>
    <row r="37" spans="1:9" ht="15.75">
      <c r="A37" s="221"/>
      <c r="B37" s="240">
        <v>2</v>
      </c>
      <c r="C37" s="222" t="s">
        <v>303</v>
      </c>
      <c r="D37" s="246">
        <v>1.25</v>
      </c>
      <c r="E37" s="250">
        <v>3.0000000000000001E-5</v>
      </c>
      <c r="F37" s="250">
        <v>1.8749999999999999E-3</v>
      </c>
      <c r="G37" s="223">
        <v>16</v>
      </c>
      <c r="H37" s="225">
        <v>19</v>
      </c>
      <c r="I37" s="226">
        <v>20</v>
      </c>
    </row>
    <row r="38" spans="1:9" ht="15.75">
      <c r="A38" s="221"/>
      <c r="B38" s="240">
        <v>3</v>
      </c>
      <c r="C38" s="227" t="s">
        <v>248</v>
      </c>
      <c r="D38" s="247">
        <v>1.25</v>
      </c>
      <c r="E38" s="251">
        <v>3.0000000000000001E-5</v>
      </c>
      <c r="F38" s="250">
        <v>1.8749999999999999E-3</v>
      </c>
      <c r="G38" s="228">
        <v>18</v>
      </c>
      <c r="H38" s="230">
        <v>21</v>
      </c>
      <c r="I38" s="231">
        <v>20</v>
      </c>
    </row>
    <row r="39" spans="1:9" ht="15.75">
      <c r="A39" s="221"/>
      <c r="B39" s="240">
        <v>4</v>
      </c>
      <c r="C39" s="222" t="s">
        <v>304</v>
      </c>
      <c r="D39" s="246">
        <v>0.5</v>
      </c>
      <c r="E39" s="250">
        <v>1.5E-5</v>
      </c>
      <c r="F39" s="250">
        <v>7.5000000000000002E-4</v>
      </c>
      <c r="G39" s="223">
        <v>18</v>
      </c>
      <c r="H39" s="225">
        <v>18</v>
      </c>
      <c r="I39" s="226">
        <v>17</v>
      </c>
    </row>
    <row r="40" spans="1:9" ht="15.75">
      <c r="A40" s="221"/>
      <c r="B40" s="240">
        <v>5</v>
      </c>
      <c r="C40" s="227" t="s">
        <v>249</v>
      </c>
      <c r="D40" s="247">
        <v>1</v>
      </c>
      <c r="E40" s="251">
        <v>3.0000000000000001E-5</v>
      </c>
      <c r="F40" s="250">
        <v>1.5E-3</v>
      </c>
      <c r="G40" s="228">
        <v>18</v>
      </c>
      <c r="H40" s="230">
        <v>14</v>
      </c>
      <c r="I40" s="231">
        <v>20</v>
      </c>
    </row>
    <row r="41" spans="1:9" ht="15.75">
      <c r="A41" s="221"/>
      <c r="B41" s="240">
        <v>6</v>
      </c>
      <c r="C41" s="222" t="s">
        <v>305</v>
      </c>
      <c r="D41" s="246">
        <v>1</v>
      </c>
      <c r="E41" s="250">
        <v>3.0000000000000001E-5</v>
      </c>
      <c r="F41" s="250">
        <v>1.5E-3</v>
      </c>
      <c r="G41" s="223">
        <v>18</v>
      </c>
      <c r="H41" s="225">
        <v>14</v>
      </c>
      <c r="I41" s="226">
        <v>21</v>
      </c>
    </row>
    <row r="42" spans="1:9" ht="15.75">
      <c r="A42" s="221"/>
      <c r="B42" s="240">
        <v>7</v>
      </c>
      <c r="C42" s="227" t="s">
        <v>306</v>
      </c>
      <c r="D42" s="247">
        <v>4</v>
      </c>
      <c r="E42" s="251">
        <v>1.2E-4</v>
      </c>
      <c r="F42" s="250">
        <v>6.0000000000000001E-3</v>
      </c>
      <c r="G42" s="228">
        <v>20</v>
      </c>
      <c r="H42" s="230">
        <v>14</v>
      </c>
      <c r="I42" s="231">
        <v>23</v>
      </c>
    </row>
    <row r="43" spans="1:9" ht="15.75">
      <c r="A43" s="221"/>
      <c r="B43" s="240">
        <v>8</v>
      </c>
      <c r="C43" s="222" t="s">
        <v>307</v>
      </c>
      <c r="D43" s="246">
        <v>1</v>
      </c>
      <c r="E43" s="250">
        <v>3.0000000000000001E-5</v>
      </c>
      <c r="F43" s="250">
        <v>1.5E-3</v>
      </c>
      <c r="G43" s="223">
        <v>16</v>
      </c>
      <c r="H43" s="225">
        <v>12</v>
      </c>
      <c r="I43" s="226">
        <v>20</v>
      </c>
    </row>
    <row r="44" spans="1:9" ht="15.75">
      <c r="A44" s="221"/>
      <c r="B44" s="240">
        <v>9</v>
      </c>
      <c r="C44" s="227" t="s">
        <v>308</v>
      </c>
      <c r="D44" s="247">
        <v>0.5</v>
      </c>
      <c r="E44" s="251">
        <v>1.5E-5</v>
      </c>
      <c r="F44" s="250">
        <v>7.5000000000000002E-4</v>
      </c>
      <c r="G44" s="228">
        <v>12</v>
      </c>
      <c r="H44" s="230">
        <v>10</v>
      </c>
      <c r="I44" s="231">
        <v>12</v>
      </c>
    </row>
    <row r="45" spans="1:9" ht="15.75">
      <c r="A45" s="221"/>
      <c r="B45" s="245">
        <v>10</v>
      </c>
      <c r="C45" s="233" t="s">
        <v>309</v>
      </c>
      <c r="D45" s="248">
        <v>1</v>
      </c>
      <c r="E45" s="252">
        <v>3.0000000000000001E-5</v>
      </c>
      <c r="F45" s="252">
        <v>1.5E-3</v>
      </c>
      <c r="G45" s="234">
        <v>28</v>
      </c>
      <c r="H45" s="236">
        <v>21</v>
      </c>
      <c r="I45" s="237">
        <v>32</v>
      </c>
    </row>
    <row r="46" spans="1:9" ht="47.25">
      <c r="A46" s="221"/>
      <c r="B46" s="240">
        <v>11</v>
      </c>
      <c r="C46" s="304" t="s">
        <v>348</v>
      </c>
      <c r="D46" s="247">
        <v>12.5</v>
      </c>
      <c r="E46" s="251">
        <v>2.0000000000000001E-4</v>
      </c>
      <c r="F46" s="251">
        <v>1.8800000000000001E-2</v>
      </c>
      <c r="G46" s="228">
        <v>20</v>
      </c>
      <c r="H46" s="230">
        <v>17</v>
      </c>
      <c r="I46" s="231">
        <v>14</v>
      </c>
    </row>
    <row r="47" spans="1:9" ht="47.25">
      <c r="A47" s="221"/>
      <c r="B47" s="240">
        <v>12</v>
      </c>
      <c r="C47" s="304" t="s">
        <v>349</v>
      </c>
      <c r="D47" s="247">
        <v>1.25</v>
      </c>
      <c r="E47" s="251">
        <v>3.8000000000000002E-5</v>
      </c>
      <c r="F47" s="251">
        <v>1.8799999999999999E-3</v>
      </c>
      <c r="G47" s="228">
        <v>14</v>
      </c>
      <c r="H47" s="230">
        <v>11</v>
      </c>
      <c r="I47" s="231">
        <v>11</v>
      </c>
    </row>
    <row r="48" spans="1:9" ht="47.25">
      <c r="A48" s="221"/>
      <c r="B48" s="240">
        <v>13</v>
      </c>
      <c r="C48" s="305" t="s">
        <v>350</v>
      </c>
      <c r="D48" s="247">
        <v>0.5</v>
      </c>
      <c r="E48" s="251">
        <v>1.5E-5</v>
      </c>
      <c r="F48" s="251">
        <v>7.5000000000000002E-4</v>
      </c>
      <c r="G48" s="228">
        <v>16</v>
      </c>
      <c r="H48" s="230">
        <v>12</v>
      </c>
      <c r="I48" s="231">
        <v>11</v>
      </c>
    </row>
    <row r="49" spans="1:9" ht="63">
      <c r="A49" s="221"/>
      <c r="B49" s="245">
        <v>14</v>
      </c>
      <c r="C49" s="303" t="s">
        <v>351</v>
      </c>
      <c r="D49" s="248">
        <v>0.5</v>
      </c>
      <c r="E49" s="252">
        <v>1.5E-5</v>
      </c>
      <c r="F49" s="252">
        <v>7.5000000000000002E-4</v>
      </c>
      <c r="G49" s="234">
        <v>26</v>
      </c>
      <c r="H49" s="236">
        <v>22</v>
      </c>
      <c r="I49" s="237">
        <v>17</v>
      </c>
    </row>
    <row r="50" spans="1:9" ht="15.75">
      <c r="A50" s="221"/>
      <c r="B50" s="227"/>
      <c r="C50" s="227"/>
      <c r="D50" s="247"/>
      <c r="E50" s="251"/>
      <c r="F50" s="251"/>
      <c r="G50" s="228"/>
      <c r="H50" s="230"/>
      <c r="I50" s="230"/>
    </row>
    <row r="51" spans="1:9" ht="15.75">
      <c r="A51" s="221"/>
      <c r="B51" s="221"/>
      <c r="C51" s="221"/>
      <c r="D51" s="221"/>
      <c r="E51" s="221"/>
      <c r="F51" s="221"/>
      <c r="G51" s="221"/>
      <c r="H51" s="221"/>
      <c r="I51" s="221"/>
    </row>
    <row r="52" spans="1:9" ht="47.25">
      <c r="A52" s="221" t="s">
        <v>262</v>
      </c>
      <c r="B52" s="216">
        <v>14</v>
      </c>
      <c r="C52" s="217" t="s">
        <v>241</v>
      </c>
      <c r="D52" s="218" t="s">
        <v>242</v>
      </c>
      <c r="E52" s="219" t="s">
        <v>243</v>
      </c>
      <c r="F52" s="219" t="s">
        <v>244</v>
      </c>
      <c r="G52" s="218" t="s">
        <v>245</v>
      </c>
      <c r="H52" s="218" t="s">
        <v>246</v>
      </c>
      <c r="I52" s="220" t="s">
        <v>247</v>
      </c>
    </row>
    <row r="53" spans="1:9" ht="15.75">
      <c r="A53" s="221"/>
      <c r="B53" s="240">
        <v>1</v>
      </c>
      <c r="C53" s="241"/>
      <c r="D53" s="242"/>
      <c r="E53" s="243"/>
      <c r="F53" s="243"/>
      <c r="G53" s="242"/>
      <c r="H53" s="242"/>
      <c r="I53" s="244"/>
    </row>
    <row r="54" spans="1:9" ht="15.75">
      <c r="A54" s="221"/>
      <c r="B54" s="240">
        <v>2</v>
      </c>
      <c r="C54" s="222" t="s">
        <v>303</v>
      </c>
      <c r="D54" s="246">
        <v>1.25</v>
      </c>
      <c r="E54" s="250">
        <v>3.0000000000000001E-5</v>
      </c>
      <c r="F54" s="250">
        <v>1.8749999999999999E-3</v>
      </c>
      <c r="G54" s="223">
        <v>16</v>
      </c>
      <c r="H54" s="225">
        <v>19</v>
      </c>
      <c r="I54" s="226">
        <v>20</v>
      </c>
    </row>
    <row r="55" spans="1:9" ht="15.75">
      <c r="A55" s="221"/>
      <c r="B55" s="240">
        <v>3</v>
      </c>
      <c r="C55" s="227" t="s">
        <v>248</v>
      </c>
      <c r="D55" s="247">
        <v>1.25</v>
      </c>
      <c r="E55" s="251">
        <v>3.0000000000000001E-5</v>
      </c>
      <c r="F55" s="250">
        <v>1.8749999999999999E-3</v>
      </c>
      <c r="G55" s="228">
        <v>18</v>
      </c>
      <c r="H55" s="230">
        <v>21</v>
      </c>
      <c r="I55" s="231">
        <v>20</v>
      </c>
    </row>
    <row r="56" spans="1:9" ht="15.75">
      <c r="A56" s="221"/>
      <c r="B56" s="240">
        <v>4</v>
      </c>
      <c r="C56" s="222" t="s">
        <v>304</v>
      </c>
      <c r="D56" s="246">
        <v>0.5</v>
      </c>
      <c r="E56" s="250">
        <v>1.5E-5</v>
      </c>
      <c r="F56" s="250">
        <v>7.5000000000000002E-4</v>
      </c>
      <c r="G56" s="223">
        <v>18</v>
      </c>
      <c r="H56" s="225">
        <v>18</v>
      </c>
      <c r="I56" s="226">
        <v>17</v>
      </c>
    </row>
    <row r="57" spans="1:9" ht="15.75">
      <c r="A57" s="221"/>
      <c r="B57" s="240">
        <v>5</v>
      </c>
      <c r="C57" s="227" t="s">
        <v>249</v>
      </c>
      <c r="D57" s="247">
        <v>1</v>
      </c>
      <c r="E57" s="251">
        <v>3.0000000000000001E-5</v>
      </c>
      <c r="F57" s="250">
        <v>1.5E-3</v>
      </c>
      <c r="G57" s="228">
        <v>18</v>
      </c>
      <c r="H57" s="230">
        <v>14</v>
      </c>
      <c r="I57" s="231">
        <v>20</v>
      </c>
    </row>
    <row r="58" spans="1:9" ht="15.75">
      <c r="A58" s="221"/>
      <c r="B58" s="240">
        <v>6</v>
      </c>
      <c r="C58" s="222" t="s">
        <v>305</v>
      </c>
      <c r="D58" s="246">
        <v>1</v>
      </c>
      <c r="E58" s="250">
        <v>3.0000000000000001E-5</v>
      </c>
      <c r="F58" s="250">
        <v>1.5E-3</v>
      </c>
      <c r="G58" s="223">
        <v>18</v>
      </c>
      <c r="H58" s="225">
        <v>14</v>
      </c>
      <c r="I58" s="226">
        <v>21</v>
      </c>
    </row>
    <row r="59" spans="1:9" ht="15.75">
      <c r="A59" s="221"/>
      <c r="B59" s="240">
        <v>7</v>
      </c>
      <c r="C59" s="227" t="s">
        <v>306</v>
      </c>
      <c r="D59" s="247">
        <v>4</v>
      </c>
      <c r="E59" s="251">
        <v>1.2E-4</v>
      </c>
      <c r="F59" s="250">
        <v>6.0000000000000001E-3</v>
      </c>
      <c r="G59" s="228">
        <v>20</v>
      </c>
      <c r="H59" s="230">
        <v>14</v>
      </c>
      <c r="I59" s="231">
        <v>23</v>
      </c>
    </row>
    <row r="60" spans="1:9" ht="15.75">
      <c r="A60" s="221"/>
      <c r="B60" s="240">
        <v>8</v>
      </c>
      <c r="C60" s="222" t="s">
        <v>307</v>
      </c>
      <c r="D60" s="246">
        <v>1</v>
      </c>
      <c r="E60" s="250">
        <v>3.0000000000000001E-5</v>
      </c>
      <c r="F60" s="250">
        <v>1.5E-3</v>
      </c>
      <c r="G60" s="223">
        <v>16</v>
      </c>
      <c r="H60" s="225">
        <v>12</v>
      </c>
      <c r="I60" s="226">
        <v>20</v>
      </c>
    </row>
    <row r="61" spans="1:9" ht="15.75">
      <c r="A61" s="221"/>
      <c r="B61" s="240">
        <v>9</v>
      </c>
      <c r="C61" s="227" t="s">
        <v>308</v>
      </c>
      <c r="D61" s="247">
        <v>0.5</v>
      </c>
      <c r="E61" s="251">
        <v>1.5E-5</v>
      </c>
      <c r="F61" s="250">
        <v>7.5000000000000002E-4</v>
      </c>
      <c r="G61" s="228">
        <v>12</v>
      </c>
      <c r="H61" s="230">
        <v>10</v>
      </c>
      <c r="I61" s="231">
        <v>12</v>
      </c>
    </row>
    <row r="62" spans="1:9" ht="15.75">
      <c r="A62" s="221"/>
      <c r="B62" s="245">
        <v>10</v>
      </c>
      <c r="C62" s="233" t="s">
        <v>309</v>
      </c>
      <c r="D62" s="248">
        <v>1</v>
      </c>
      <c r="E62" s="252">
        <v>3.0000000000000001E-5</v>
      </c>
      <c r="F62" s="252">
        <v>1.5E-3</v>
      </c>
      <c r="G62" s="234">
        <v>28</v>
      </c>
      <c r="H62" s="236">
        <v>21</v>
      </c>
      <c r="I62" s="237">
        <v>32</v>
      </c>
    </row>
    <row r="63" spans="1:9" ht="47.25">
      <c r="A63" s="221"/>
      <c r="B63" s="240">
        <v>11</v>
      </c>
      <c r="C63" s="304" t="s">
        <v>348</v>
      </c>
      <c r="D63" s="247">
        <v>12.5</v>
      </c>
      <c r="E63" s="251">
        <v>2.0000000000000001E-4</v>
      </c>
      <c r="F63" s="251">
        <v>1.8800000000000001E-2</v>
      </c>
      <c r="G63" s="228">
        <v>20</v>
      </c>
      <c r="H63" s="230">
        <v>17</v>
      </c>
      <c r="I63" s="231">
        <v>14</v>
      </c>
    </row>
    <row r="64" spans="1:9" ht="47.25">
      <c r="A64" s="221"/>
      <c r="B64" s="240">
        <v>12</v>
      </c>
      <c r="C64" s="304" t="s">
        <v>349</v>
      </c>
      <c r="D64" s="247">
        <v>1.25</v>
      </c>
      <c r="E64" s="251">
        <v>3.8000000000000002E-5</v>
      </c>
      <c r="F64" s="251">
        <v>1.8799999999999999E-3</v>
      </c>
      <c r="G64" s="228">
        <v>14</v>
      </c>
      <c r="H64" s="230">
        <v>11</v>
      </c>
      <c r="I64" s="231">
        <v>11</v>
      </c>
    </row>
    <row r="65" spans="1:9" ht="47.25">
      <c r="A65" s="221"/>
      <c r="B65" s="240">
        <v>13</v>
      </c>
      <c r="C65" s="305" t="s">
        <v>350</v>
      </c>
      <c r="D65" s="247">
        <v>0.5</v>
      </c>
      <c r="E65" s="251">
        <v>1.5E-5</v>
      </c>
      <c r="F65" s="251">
        <v>7.5000000000000002E-4</v>
      </c>
      <c r="G65" s="228">
        <v>16</v>
      </c>
      <c r="H65" s="230">
        <v>12</v>
      </c>
      <c r="I65" s="231">
        <v>11</v>
      </c>
    </row>
    <row r="66" spans="1:9" ht="63">
      <c r="A66" s="221"/>
      <c r="B66" s="245">
        <v>14</v>
      </c>
      <c r="C66" s="303" t="s">
        <v>351</v>
      </c>
      <c r="D66" s="248">
        <v>0.5</v>
      </c>
      <c r="E66" s="252">
        <v>1.5E-5</v>
      </c>
      <c r="F66" s="252">
        <v>7.5000000000000002E-4</v>
      </c>
      <c r="G66" s="234">
        <v>26</v>
      </c>
      <c r="H66" s="236">
        <v>22</v>
      </c>
      <c r="I66" s="237">
        <v>17</v>
      </c>
    </row>
    <row r="67" spans="1:9" ht="15.75">
      <c r="A67" s="221"/>
      <c r="B67" s="227"/>
      <c r="C67" s="227"/>
      <c r="D67" s="247"/>
      <c r="E67" s="251"/>
      <c r="F67" s="251"/>
      <c r="G67" s="228"/>
      <c r="H67" s="230"/>
      <c r="I67" s="230"/>
    </row>
    <row r="68" spans="1:9" ht="15.75">
      <c r="A68" s="221"/>
      <c r="B68" s="221"/>
      <c r="C68" s="221"/>
      <c r="D68" s="221"/>
      <c r="E68" s="221"/>
      <c r="F68" s="221"/>
      <c r="G68" s="221"/>
      <c r="H68" s="221"/>
      <c r="I68" s="221"/>
    </row>
    <row r="69" spans="1:9" ht="47.25">
      <c r="A69" s="221" t="s">
        <v>263</v>
      </c>
      <c r="B69" s="216">
        <v>14</v>
      </c>
      <c r="C69" s="217" t="s">
        <v>241</v>
      </c>
      <c r="D69" s="218" t="s">
        <v>242</v>
      </c>
      <c r="E69" s="219" t="s">
        <v>243</v>
      </c>
      <c r="F69" s="219" t="s">
        <v>244</v>
      </c>
      <c r="G69" s="218" t="s">
        <v>245</v>
      </c>
      <c r="H69" s="218" t="s">
        <v>246</v>
      </c>
      <c r="I69" s="220" t="s">
        <v>247</v>
      </c>
    </row>
    <row r="70" spans="1:9" ht="15.75">
      <c r="A70" s="221"/>
      <c r="B70" s="240">
        <v>1</v>
      </c>
      <c r="C70" s="241"/>
      <c r="D70" s="242"/>
      <c r="E70" s="243"/>
      <c r="F70" s="243"/>
      <c r="G70" s="242"/>
      <c r="H70" s="242"/>
      <c r="I70" s="244"/>
    </row>
    <row r="71" spans="1:9" ht="15.75">
      <c r="A71" s="221"/>
      <c r="B71" s="240">
        <v>2</v>
      </c>
      <c r="C71" s="222" t="s">
        <v>303</v>
      </c>
      <c r="D71" s="246">
        <v>1.25</v>
      </c>
      <c r="E71" s="250">
        <v>3.0000000000000001E-5</v>
      </c>
      <c r="F71" s="250">
        <v>1.8749999999999999E-3</v>
      </c>
      <c r="G71" s="223">
        <v>16</v>
      </c>
      <c r="H71" s="225">
        <v>19</v>
      </c>
      <c r="I71" s="226">
        <v>20</v>
      </c>
    </row>
    <row r="72" spans="1:9" ht="15.75">
      <c r="A72" s="221"/>
      <c r="B72" s="240">
        <v>3</v>
      </c>
      <c r="C72" s="227" t="s">
        <v>248</v>
      </c>
      <c r="D72" s="247">
        <v>1.25</v>
      </c>
      <c r="E72" s="251">
        <v>3.0000000000000001E-5</v>
      </c>
      <c r="F72" s="250">
        <v>1.8749999999999999E-3</v>
      </c>
      <c r="G72" s="228">
        <v>18</v>
      </c>
      <c r="H72" s="230">
        <v>21</v>
      </c>
      <c r="I72" s="231">
        <v>20</v>
      </c>
    </row>
    <row r="73" spans="1:9" ht="15.75">
      <c r="A73" s="221"/>
      <c r="B73" s="240">
        <v>4</v>
      </c>
      <c r="C73" s="222" t="s">
        <v>304</v>
      </c>
      <c r="D73" s="246">
        <v>0.5</v>
      </c>
      <c r="E73" s="250">
        <v>1.5E-5</v>
      </c>
      <c r="F73" s="250">
        <v>7.5000000000000002E-4</v>
      </c>
      <c r="G73" s="223">
        <v>18</v>
      </c>
      <c r="H73" s="225">
        <v>18</v>
      </c>
      <c r="I73" s="226">
        <v>17</v>
      </c>
    </row>
    <row r="74" spans="1:9" ht="15.75">
      <c r="A74" s="221"/>
      <c r="B74" s="240">
        <v>5</v>
      </c>
      <c r="C74" s="227" t="s">
        <v>249</v>
      </c>
      <c r="D74" s="247">
        <v>1</v>
      </c>
      <c r="E74" s="251">
        <v>3.0000000000000001E-5</v>
      </c>
      <c r="F74" s="250">
        <v>1.5E-3</v>
      </c>
      <c r="G74" s="228">
        <v>18</v>
      </c>
      <c r="H74" s="230">
        <v>14</v>
      </c>
      <c r="I74" s="231">
        <v>20</v>
      </c>
    </row>
    <row r="75" spans="1:9" ht="15.75">
      <c r="A75" s="221"/>
      <c r="B75" s="240">
        <v>6</v>
      </c>
      <c r="C75" s="222" t="s">
        <v>305</v>
      </c>
      <c r="D75" s="246">
        <v>1</v>
      </c>
      <c r="E75" s="250">
        <v>3.0000000000000001E-5</v>
      </c>
      <c r="F75" s="250">
        <v>1.5E-3</v>
      </c>
      <c r="G75" s="223">
        <v>18</v>
      </c>
      <c r="H75" s="225">
        <v>14</v>
      </c>
      <c r="I75" s="226">
        <v>21</v>
      </c>
    </row>
    <row r="76" spans="1:9" ht="15.75">
      <c r="A76" s="221"/>
      <c r="B76" s="240">
        <v>7</v>
      </c>
      <c r="C76" s="227" t="s">
        <v>306</v>
      </c>
      <c r="D76" s="247">
        <v>4</v>
      </c>
      <c r="E76" s="251">
        <v>1.2E-4</v>
      </c>
      <c r="F76" s="250">
        <v>6.0000000000000001E-3</v>
      </c>
      <c r="G76" s="228">
        <v>20</v>
      </c>
      <c r="H76" s="230">
        <v>14</v>
      </c>
      <c r="I76" s="231">
        <v>23</v>
      </c>
    </row>
    <row r="77" spans="1:9" ht="15.75">
      <c r="A77" s="221"/>
      <c r="B77" s="240">
        <v>8</v>
      </c>
      <c r="C77" s="222" t="s">
        <v>307</v>
      </c>
      <c r="D77" s="246">
        <v>1</v>
      </c>
      <c r="E77" s="250">
        <v>3.0000000000000001E-5</v>
      </c>
      <c r="F77" s="250">
        <v>1.5E-3</v>
      </c>
      <c r="G77" s="223">
        <v>16</v>
      </c>
      <c r="H77" s="225">
        <v>12</v>
      </c>
      <c r="I77" s="226">
        <v>20</v>
      </c>
    </row>
    <row r="78" spans="1:9" ht="15.75">
      <c r="A78" s="221"/>
      <c r="B78" s="240">
        <v>9</v>
      </c>
      <c r="C78" s="227" t="s">
        <v>308</v>
      </c>
      <c r="D78" s="247">
        <v>0.5</v>
      </c>
      <c r="E78" s="251">
        <v>1.5E-5</v>
      </c>
      <c r="F78" s="250">
        <v>7.5000000000000002E-4</v>
      </c>
      <c r="G78" s="228">
        <v>12</v>
      </c>
      <c r="H78" s="230">
        <v>10</v>
      </c>
      <c r="I78" s="231">
        <v>12</v>
      </c>
    </row>
    <row r="79" spans="1:9" ht="15.75">
      <c r="A79" s="221"/>
      <c r="B79" s="245">
        <v>10</v>
      </c>
      <c r="C79" s="233" t="s">
        <v>309</v>
      </c>
      <c r="D79" s="248">
        <v>1</v>
      </c>
      <c r="E79" s="252">
        <v>3.0000000000000001E-5</v>
      </c>
      <c r="F79" s="252">
        <v>1.5E-3</v>
      </c>
      <c r="G79" s="234">
        <v>28</v>
      </c>
      <c r="H79" s="236">
        <v>21</v>
      </c>
      <c r="I79" s="237">
        <v>32</v>
      </c>
    </row>
    <row r="80" spans="1:9" ht="47.25">
      <c r="A80" s="221"/>
      <c r="B80" s="240">
        <v>11</v>
      </c>
      <c r="C80" s="304" t="s">
        <v>348</v>
      </c>
      <c r="D80" s="247">
        <v>12.5</v>
      </c>
      <c r="E80" s="251">
        <v>2.0000000000000001E-4</v>
      </c>
      <c r="F80" s="251">
        <v>1.8800000000000001E-2</v>
      </c>
      <c r="G80" s="228">
        <v>20</v>
      </c>
      <c r="H80" s="230">
        <v>17</v>
      </c>
      <c r="I80" s="231">
        <v>14</v>
      </c>
    </row>
    <row r="81" spans="1:9" ht="47.25">
      <c r="A81" s="221"/>
      <c r="B81" s="240">
        <v>12</v>
      </c>
      <c r="C81" s="304" t="s">
        <v>349</v>
      </c>
      <c r="D81" s="247">
        <v>1.25</v>
      </c>
      <c r="E81" s="251">
        <v>3.8000000000000002E-5</v>
      </c>
      <c r="F81" s="251">
        <v>1.8799999999999999E-3</v>
      </c>
      <c r="G81" s="228">
        <v>14</v>
      </c>
      <c r="H81" s="230">
        <v>11</v>
      </c>
      <c r="I81" s="231">
        <v>11</v>
      </c>
    </row>
    <row r="82" spans="1:9" ht="47.25">
      <c r="A82" s="221"/>
      <c r="B82" s="240">
        <v>13</v>
      </c>
      <c r="C82" s="305" t="s">
        <v>350</v>
      </c>
      <c r="D82" s="247">
        <v>0.5</v>
      </c>
      <c r="E82" s="251">
        <v>1.5E-5</v>
      </c>
      <c r="F82" s="251">
        <v>7.5000000000000002E-4</v>
      </c>
      <c r="G82" s="228">
        <v>16</v>
      </c>
      <c r="H82" s="230">
        <v>12</v>
      </c>
      <c r="I82" s="231">
        <v>11</v>
      </c>
    </row>
    <row r="83" spans="1:9" ht="63">
      <c r="A83" s="221"/>
      <c r="B83" s="245">
        <v>14</v>
      </c>
      <c r="C83" s="303" t="s">
        <v>351</v>
      </c>
      <c r="D83" s="248">
        <v>0.5</v>
      </c>
      <c r="E83" s="252">
        <v>1.5E-5</v>
      </c>
      <c r="F83" s="252">
        <v>7.5000000000000002E-4</v>
      </c>
      <c r="G83" s="234">
        <v>26</v>
      </c>
      <c r="H83" s="236">
        <v>22</v>
      </c>
      <c r="I83" s="237">
        <v>17</v>
      </c>
    </row>
    <row r="84" spans="1:9" ht="15.75">
      <c r="A84" s="221"/>
      <c r="B84" s="227"/>
      <c r="C84" s="227"/>
      <c r="D84" s="247"/>
      <c r="E84" s="251"/>
      <c r="F84" s="251"/>
      <c r="G84" s="228"/>
      <c r="H84" s="230"/>
      <c r="I84" s="230"/>
    </row>
    <row r="85" spans="1:9" ht="15.75">
      <c r="A85" s="221"/>
      <c r="B85" s="221"/>
      <c r="C85" s="221"/>
      <c r="D85" s="221"/>
      <c r="E85" s="221"/>
      <c r="F85" s="221"/>
      <c r="G85" s="221"/>
      <c r="H85" s="221"/>
      <c r="I85" s="221"/>
    </row>
    <row r="86" spans="1:9" ht="47.25">
      <c r="A86" s="221" t="s">
        <v>264</v>
      </c>
      <c r="B86" s="216">
        <v>14</v>
      </c>
      <c r="C86" s="217" t="s">
        <v>241</v>
      </c>
      <c r="D86" s="218" t="s">
        <v>242</v>
      </c>
      <c r="E86" s="219" t="s">
        <v>243</v>
      </c>
      <c r="F86" s="219" t="s">
        <v>244</v>
      </c>
      <c r="G86" s="218" t="s">
        <v>245</v>
      </c>
      <c r="H86" s="218" t="s">
        <v>246</v>
      </c>
      <c r="I86" s="220" t="s">
        <v>247</v>
      </c>
    </row>
    <row r="87" spans="1:9" ht="15.75">
      <c r="A87" s="221"/>
      <c r="B87" s="240">
        <v>1</v>
      </c>
      <c r="C87" s="241"/>
      <c r="D87" s="242"/>
      <c r="E87" s="243"/>
      <c r="F87" s="243"/>
      <c r="G87" s="242"/>
      <c r="H87" s="242"/>
      <c r="I87" s="244"/>
    </row>
    <row r="88" spans="1:9" ht="15.75">
      <c r="A88" s="221"/>
      <c r="B88" s="240">
        <v>2</v>
      </c>
      <c r="C88" s="222" t="s">
        <v>303</v>
      </c>
      <c r="D88" s="246">
        <v>1.25</v>
      </c>
      <c r="E88" s="250">
        <v>3.0000000000000001E-5</v>
      </c>
      <c r="F88" s="250">
        <v>1.8749999999999999E-3</v>
      </c>
      <c r="G88" s="223">
        <v>16</v>
      </c>
      <c r="H88" s="225">
        <v>19</v>
      </c>
      <c r="I88" s="226">
        <v>20</v>
      </c>
    </row>
    <row r="89" spans="1:9" ht="15.75">
      <c r="A89" s="221"/>
      <c r="B89" s="240">
        <v>3</v>
      </c>
      <c r="C89" s="227" t="s">
        <v>248</v>
      </c>
      <c r="D89" s="247">
        <v>1.25</v>
      </c>
      <c r="E89" s="251">
        <v>3.0000000000000001E-5</v>
      </c>
      <c r="F89" s="250">
        <v>1.8749999999999999E-3</v>
      </c>
      <c r="G89" s="228">
        <v>18</v>
      </c>
      <c r="H89" s="230">
        <v>21</v>
      </c>
      <c r="I89" s="231">
        <v>20</v>
      </c>
    </row>
    <row r="90" spans="1:9" ht="15.75">
      <c r="A90" s="221"/>
      <c r="B90" s="240">
        <v>4</v>
      </c>
      <c r="C90" s="222" t="s">
        <v>304</v>
      </c>
      <c r="D90" s="246">
        <v>0.5</v>
      </c>
      <c r="E90" s="250">
        <v>1.5E-5</v>
      </c>
      <c r="F90" s="250">
        <v>7.5000000000000002E-4</v>
      </c>
      <c r="G90" s="223">
        <v>18</v>
      </c>
      <c r="H90" s="225">
        <v>18</v>
      </c>
      <c r="I90" s="226">
        <v>17</v>
      </c>
    </row>
    <row r="91" spans="1:9" ht="15.75">
      <c r="A91" s="221"/>
      <c r="B91" s="240">
        <v>5</v>
      </c>
      <c r="C91" s="227" t="s">
        <v>249</v>
      </c>
      <c r="D91" s="247">
        <v>1</v>
      </c>
      <c r="E91" s="251">
        <v>3.0000000000000001E-5</v>
      </c>
      <c r="F91" s="250">
        <v>1.5E-3</v>
      </c>
      <c r="G91" s="228">
        <v>18</v>
      </c>
      <c r="H91" s="230">
        <v>14</v>
      </c>
      <c r="I91" s="231">
        <v>20</v>
      </c>
    </row>
    <row r="92" spans="1:9" ht="15.75">
      <c r="A92" s="221"/>
      <c r="B92" s="240">
        <v>6</v>
      </c>
      <c r="C92" s="222" t="s">
        <v>305</v>
      </c>
      <c r="D92" s="246">
        <v>1</v>
      </c>
      <c r="E92" s="250">
        <v>3.0000000000000001E-5</v>
      </c>
      <c r="F92" s="250">
        <v>1.5E-3</v>
      </c>
      <c r="G92" s="223">
        <v>18</v>
      </c>
      <c r="H92" s="225">
        <v>14</v>
      </c>
      <c r="I92" s="226">
        <v>21</v>
      </c>
    </row>
    <row r="93" spans="1:9" ht="15.75">
      <c r="A93" s="221"/>
      <c r="B93" s="240">
        <v>7</v>
      </c>
      <c r="C93" s="227" t="s">
        <v>306</v>
      </c>
      <c r="D93" s="247">
        <v>4</v>
      </c>
      <c r="E93" s="251">
        <v>1.2E-4</v>
      </c>
      <c r="F93" s="250">
        <v>6.0000000000000001E-3</v>
      </c>
      <c r="G93" s="228">
        <v>20</v>
      </c>
      <c r="H93" s="230">
        <v>14</v>
      </c>
      <c r="I93" s="231">
        <v>23</v>
      </c>
    </row>
    <row r="94" spans="1:9" ht="15.75">
      <c r="A94" s="221"/>
      <c r="B94" s="240">
        <v>8</v>
      </c>
      <c r="C94" s="222" t="s">
        <v>307</v>
      </c>
      <c r="D94" s="246">
        <v>1</v>
      </c>
      <c r="E94" s="250">
        <v>3.0000000000000001E-5</v>
      </c>
      <c r="F94" s="250">
        <v>1.5E-3</v>
      </c>
      <c r="G94" s="223">
        <v>16</v>
      </c>
      <c r="H94" s="225">
        <v>12</v>
      </c>
      <c r="I94" s="226">
        <v>20</v>
      </c>
    </row>
    <row r="95" spans="1:9" ht="15.75">
      <c r="A95" s="221"/>
      <c r="B95" s="240">
        <v>9</v>
      </c>
      <c r="C95" s="227" t="s">
        <v>308</v>
      </c>
      <c r="D95" s="247">
        <v>0.5</v>
      </c>
      <c r="E95" s="251">
        <v>1.5E-5</v>
      </c>
      <c r="F95" s="250">
        <v>7.5000000000000002E-4</v>
      </c>
      <c r="G95" s="228">
        <v>12</v>
      </c>
      <c r="H95" s="230">
        <v>10</v>
      </c>
      <c r="I95" s="231">
        <v>12</v>
      </c>
    </row>
    <row r="96" spans="1:9" ht="15.75">
      <c r="A96" s="221"/>
      <c r="B96" s="245">
        <v>10</v>
      </c>
      <c r="C96" s="233" t="s">
        <v>309</v>
      </c>
      <c r="D96" s="248">
        <v>1</v>
      </c>
      <c r="E96" s="252">
        <v>3.0000000000000001E-5</v>
      </c>
      <c r="F96" s="252">
        <v>1.5E-3</v>
      </c>
      <c r="G96" s="234">
        <v>28</v>
      </c>
      <c r="H96" s="236">
        <v>21</v>
      </c>
      <c r="I96" s="237">
        <v>32</v>
      </c>
    </row>
    <row r="97" spans="1:9" ht="47.25">
      <c r="A97" s="221"/>
      <c r="B97" s="240">
        <v>11</v>
      </c>
      <c r="C97" s="304" t="s">
        <v>348</v>
      </c>
      <c r="D97" s="247">
        <v>12.5</v>
      </c>
      <c r="E97" s="251">
        <v>2.0000000000000001E-4</v>
      </c>
      <c r="F97" s="251">
        <v>1.8800000000000001E-2</v>
      </c>
      <c r="G97" s="228">
        <v>20</v>
      </c>
      <c r="H97" s="230">
        <v>17</v>
      </c>
      <c r="I97" s="231">
        <v>14</v>
      </c>
    </row>
    <row r="98" spans="1:9" ht="47.25">
      <c r="A98" s="221"/>
      <c r="B98" s="240">
        <v>12</v>
      </c>
      <c r="C98" s="304" t="s">
        <v>349</v>
      </c>
      <c r="D98" s="247">
        <v>1.25</v>
      </c>
      <c r="E98" s="251">
        <v>3.8000000000000002E-5</v>
      </c>
      <c r="F98" s="251">
        <v>1.8799999999999999E-3</v>
      </c>
      <c r="G98" s="228">
        <v>14</v>
      </c>
      <c r="H98" s="230">
        <v>11</v>
      </c>
      <c r="I98" s="231">
        <v>11</v>
      </c>
    </row>
    <row r="99" spans="1:9" ht="47.25">
      <c r="A99" s="221"/>
      <c r="B99" s="240">
        <v>13</v>
      </c>
      <c r="C99" s="305" t="s">
        <v>350</v>
      </c>
      <c r="D99" s="247">
        <v>0.5</v>
      </c>
      <c r="E99" s="251">
        <v>1.5E-5</v>
      </c>
      <c r="F99" s="251">
        <v>7.5000000000000002E-4</v>
      </c>
      <c r="G99" s="228">
        <v>16</v>
      </c>
      <c r="H99" s="230">
        <v>12</v>
      </c>
      <c r="I99" s="231">
        <v>11</v>
      </c>
    </row>
    <row r="100" spans="1:9" ht="63">
      <c r="A100" s="221"/>
      <c r="B100" s="245">
        <v>14</v>
      </c>
      <c r="C100" s="303" t="s">
        <v>351</v>
      </c>
      <c r="D100" s="248">
        <v>0.5</v>
      </c>
      <c r="E100" s="252">
        <v>1.5E-5</v>
      </c>
      <c r="F100" s="252">
        <v>7.5000000000000002E-4</v>
      </c>
      <c r="G100" s="234">
        <v>26</v>
      </c>
      <c r="H100" s="236">
        <v>22</v>
      </c>
      <c r="I100" s="237">
        <v>17</v>
      </c>
    </row>
    <row r="101" spans="1:9" ht="15.75">
      <c r="A101" s="221"/>
      <c r="B101" s="227"/>
      <c r="C101" s="227"/>
      <c r="D101" s="247"/>
      <c r="E101" s="251"/>
      <c r="F101" s="251"/>
      <c r="G101" s="228"/>
      <c r="H101" s="230"/>
      <c r="I101" s="230"/>
    </row>
    <row r="102" spans="1:9" ht="15.75">
      <c r="A102" s="221"/>
      <c r="B102" s="221"/>
      <c r="C102" s="221"/>
      <c r="D102" s="221"/>
      <c r="E102" s="221"/>
      <c r="F102" s="221"/>
      <c r="G102" s="221"/>
      <c r="H102" s="221"/>
      <c r="I102" s="221"/>
    </row>
    <row r="103" spans="1:9" ht="47.25">
      <c r="A103" s="221" t="s">
        <v>265</v>
      </c>
      <c r="B103" s="216">
        <v>14</v>
      </c>
      <c r="C103" s="217" t="s">
        <v>241</v>
      </c>
      <c r="D103" s="218" t="s">
        <v>242</v>
      </c>
      <c r="E103" s="219" t="s">
        <v>243</v>
      </c>
      <c r="F103" s="219" t="s">
        <v>244</v>
      </c>
      <c r="G103" s="218" t="s">
        <v>245</v>
      </c>
      <c r="H103" s="218" t="s">
        <v>246</v>
      </c>
      <c r="I103" s="220" t="s">
        <v>247</v>
      </c>
    </row>
    <row r="104" spans="1:9" ht="15.75">
      <c r="A104" s="221"/>
      <c r="B104" s="240">
        <v>1</v>
      </c>
      <c r="C104" s="241"/>
      <c r="D104" s="242"/>
      <c r="E104" s="243"/>
      <c r="F104" s="243"/>
      <c r="G104" s="242"/>
      <c r="H104" s="242"/>
      <c r="I104" s="244"/>
    </row>
    <row r="105" spans="1:9" ht="15.75">
      <c r="A105" s="221"/>
      <c r="B105" s="240">
        <v>2</v>
      </c>
      <c r="C105" s="222" t="s">
        <v>303</v>
      </c>
      <c r="D105" s="246">
        <v>1.25</v>
      </c>
      <c r="E105" s="250">
        <v>3.0000000000000001E-5</v>
      </c>
      <c r="F105" s="250">
        <v>1.8749999999999999E-3</v>
      </c>
      <c r="G105" s="223">
        <v>16</v>
      </c>
      <c r="H105" s="225">
        <v>19</v>
      </c>
      <c r="I105" s="226">
        <v>20</v>
      </c>
    </row>
    <row r="106" spans="1:9" ht="15.75">
      <c r="A106" s="221"/>
      <c r="B106" s="240">
        <v>3</v>
      </c>
      <c r="C106" s="227" t="s">
        <v>248</v>
      </c>
      <c r="D106" s="247">
        <v>1.25</v>
      </c>
      <c r="E106" s="251">
        <v>3.0000000000000001E-5</v>
      </c>
      <c r="F106" s="250">
        <v>1.8749999999999999E-3</v>
      </c>
      <c r="G106" s="228">
        <v>18</v>
      </c>
      <c r="H106" s="230">
        <v>21</v>
      </c>
      <c r="I106" s="231">
        <v>20</v>
      </c>
    </row>
    <row r="107" spans="1:9" ht="15.75">
      <c r="A107" s="221"/>
      <c r="B107" s="240">
        <v>4</v>
      </c>
      <c r="C107" s="222" t="s">
        <v>304</v>
      </c>
      <c r="D107" s="246">
        <v>0.5</v>
      </c>
      <c r="E107" s="250">
        <v>1.5E-5</v>
      </c>
      <c r="F107" s="250">
        <v>7.5000000000000002E-4</v>
      </c>
      <c r="G107" s="223">
        <v>18</v>
      </c>
      <c r="H107" s="225">
        <v>18</v>
      </c>
      <c r="I107" s="226">
        <v>17</v>
      </c>
    </row>
    <row r="108" spans="1:9" ht="15.75">
      <c r="A108" s="221"/>
      <c r="B108" s="240">
        <v>5</v>
      </c>
      <c r="C108" s="227" t="s">
        <v>249</v>
      </c>
      <c r="D108" s="247">
        <v>1</v>
      </c>
      <c r="E108" s="251">
        <v>3.0000000000000001E-5</v>
      </c>
      <c r="F108" s="250">
        <v>1.5E-3</v>
      </c>
      <c r="G108" s="228">
        <v>18</v>
      </c>
      <c r="H108" s="230">
        <v>14</v>
      </c>
      <c r="I108" s="231">
        <v>20</v>
      </c>
    </row>
    <row r="109" spans="1:9" ht="15.75">
      <c r="A109" s="221"/>
      <c r="B109" s="240">
        <v>6</v>
      </c>
      <c r="C109" s="222" t="s">
        <v>305</v>
      </c>
      <c r="D109" s="246">
        <v>1</v>
      </c>
      <c r="E109" s="250">
        <v>3.0000000000000001E-5</v>
      </c>
      <c r="F109" s="250">
        <v>1.5E-3</v>
      </c>
      <c r="G109" s="223">
        <v>18</v>
      </c>
      <c r="H109" s="225">
        <v>14</v>
      </c>
      <c r="I109" s="226">
        <v>21</v>
      </c>
    </row>
    <row r="110" spans="1:9" ht="15.75">
      <c r="A110" s="221"/>
      <c r="B110" s="240">
        <v>7</v>
      </c>
      <c r="C110" s="227" t="s">
        <v>306</v>
      </c>
      <c r="D110" s="247">
        <v>4</v>
      </c>
      <c r="E110" s="251">
        <v>1.2E-4</v>
      </c>
      <c r="F110" s="250">
        <v>6.0000000000000001E-3</v>
      </c>
      <c r="G110" s="228">
        <v>20</v>
      </c>
      <c r="H110" s="230">
        <v>14</v>
      </c>
      <c r="I110" s="231">
        <v>23</v>
      </c>
    </row>
    <row r="111" spans="1:9" ht="15.75">
      <c r="A111" s="221"/>
      <c r="B111" s="240">
        <v>8</v>
      </c>
      <c r="C111" s="222" t="s">
        <v>307</v>
      </c>
      <c r="D111" s="246">
        <v>1</v>
      </c>
      <c r="E111" s="250">
        <v>3.0000000000000001E-5</v>
      </c>
      <c r="F111" s="250">
        <v>1.5E-3</v>
      </c>
      <c r="G111" s="223">
        <v>16</v>
      </c>
      <c r="H111" s="225">
        <v>12</v>
      </c>
      <c r="I111" s="226">
        <v>20</v>
      </c>
    </row>
    <row r="112" spans="1:9" ht="15.75">
      <c r="A112" s="221"/>
      <c r="B112" s="240">
        <v>9</v>
      </c>
      <c r="C112" s="227" t="s">
        <v>308</v>
      </c>
      <c r="D112" s="247">
        <v>0.5</v>
      </c>
      <c r="E112" s="251">
        <v>1.5E-5</v>
      </c>
      <c r="F112" s="250">
        <v>7.5000000000000002E-4</v>
      </c>
      <c r="G112" s="228">
        <v>12</v>
      </c>
      <c r="H112" s="230">
        <v>10</v>
      </c>
      <c r="I112" s="231">
        <v>12</v>
      </c>
    </row>
    <row r="113" spans="1:9" ht="15.75">
      <c r="A113" s="221"/>
      <c r="B113" s="245">
        <v>10</v>
      </c>
      <c r="C113" s="233" t="s">
        <v>309</v>
      </c>
      <c r="D113" s="248">
        <v>1</v>
      </c>
      <c r="E113" s="252">
        <v>3.0000000000000001E-5</v>
      </c>
      <c r="F113" s="252">
        <v>1.5E-3</v>
      </c>
      <c r="G113" s="234">
        <v>28</v>
      </c>
      <c r="H113" s="236">
        <v>21</v>
      </c>
      <c r="I113" s="237">
        <v>32</v>
      </c>
    </row>
    <row r="114" spans="1:9" ht="47.25">
      <c r="A114" s="221"/>
      <c r="B114" s="240">
        <v>11</v>
      </c>
      <c r="C114" s="304" t="s">
        <v>348</v>
      </c>
      <c r="D114" s="247">
        <v>12.5</v>
      </c>
      <c r="E114" s="251">
        <v>2.0000000000000001E-4</v>
      </c>
      <c r="F114" s="251">
        <v>1.8800000000000001E-2</v>
      </c>
      <c r="G114" s="228">
        <v>20</v>
      </c>
      <c r="H114" s="230">
        <v>17</v>
      </c>
      <c r="I114" s="231">
        <v>14</v>
      </c>
    </row>
    <row r="115" spans="1:9" ht="47.25">
      <c r="A115" s="221"/>
      <c r="B115" s="240">
        <v>12</v>
      </c>
      <c r="C115" s="304" t="s">
        <v>349</v>
      </c>
      <c r="D115" s="247">
        <v>1.25</v>
      </c>
      <c r="E115" s="251">
        <v>3.8000000000000002E-5</v>
      </c>
      <c r="F115" s="251">
        <v>1.8799999999999999E-3</v>
      </c>
      <c r="G115" s="228">
        <v>14</v>
      </c>
      <c r="H115" s="230">
        <v>11</v>
      </c>
      <c r="I115" s="231">
        <v>11</v>
      </c>
    </row>
    <row r="116" spans="1:9" ht="47.25">
      <c r="A116" s="221"/>
      <c r="B116" s="240">
        <v>13</v>
      </c>
      <c r="C116" s="305" t="s">
        <v>350</v>
      </c>
      <c r="D116" s="247">
        <v>0.5</v>
      </c>
      <c r="E116" s="251">
        <v>1.5E-5</v>
      </c>
      <c r="F116" s="251">
        <v>7.5000000000000002E-4</v>
      </c>
      <c r="G116" s="228">
        <v>16</v>
      </c>
      <c r="H116" s="230">
        <v>12</v>
      </c>
      <c r="I116" s="231">
        <v>11</v>
      </c>
    </row>
    <row r="117" spans="1:9" ht="63">
      <c r="A117" s="221"/>
      <c r="B117" s="245">
        <v>14</v>
      </c>
      <c r="C117" s="303" t="s">
        <v>351</v>
      </c>
      <c r="D117" s="248">
        <v>0.5</v>
      </c>
      <c r="E117" s="252">
        <v>1.5E-5</v>
      </c>
      <c r="F117" s="252">
        <v>7.5000000000000002E-4</v>
      </c>
      <c r="G117" s="234">
        <v>26</v>
      </c>
      <c r="H117" s="236">
        <v>22</v>
      </c>
      <c r="I117" s="237">
        <v>17</v>
      </c>
    </row>
    <row r="118" spans="1:9" ht="15.75">
      <c r="A118" s="221"/>
      <c r="B118" s="227"/>
      <c r="C118" s="227"/>
      <c r="D118" s="247"/>
      <c r="E118" s="251"/>
      <c r="F118" s="251"/>
      <c r="G118" s="228"/>
      <c r="H118" s="230"/>
      <c r="I118" s="230"/>
    </row>
    <row r="119" spans="1:9" ht="15.75">
      <c r="A119" s="221"/>
      <c r="B119" s="221"/>
      <c r="C119" s="221"/>
      <c r="D119" s="221"/>
      <c r="E119" s="221"/>
      <c r="F119" s="221"/>
      <c r="G119" s="221"/>
      <c r="H119" s="221"/>
      <c r="I119" s="221"/>
    </row>
    <row r="120" spans="1:9" ht="47.25">
      <c r="A120" s="221" t="s">
        <v>266</v>
      </c>
      <c r="B120" s="216">
        <v>14</v>
      </c>
      <c r="C120" s="217" t="s">
        <v>241</v>
      </c>
      <c r="D120" s="218" t="s">
        <v>242</v>
      </c>
      <c r="E120" s="219" t="s">
        <v>243</v>
      </c>
      <c r="F120" s="219" t="s">
        <v>244</v>
      </c>
      <c r="G120" s="218" t="s">
        <v>245</v>
      </c>
      <c r="H120" s="218" t="s">
        <v>246</v>
      </c>
      <c r="I120" s="220" t="s">
        <v>247</v>
      </c>
    </row>
    <row r="121" spans="1:9" ht="15.75">
      <c r="A121" s="221"/>
      <c r="B121" s="240">
        <v>1</v>
      </c>
      <c r="C121" s="241"/>
      <c r="D121" s="242"/>
      <c r="E121" s="243"/>
      <c r="F121" s="243"/>
      <c r="G121" s="242"/>
      <c r="H121" s="242"/>
      <c r="I121" s="244"/>
    </row>
    <row r="122" spans="1:9" ht="15.75">
      <c r="A122" s="221"/>
      <c r="B122" s="240">
        <v>2</v>
      </c>
      <c r="C122" s="222" t="s">
        <v>303</v>
      </c>
      <c r="D122" s="246">
        <v>1.25</v>
      </c>
      <c r="E122" s="250">
        <v>3.0000000000000001E-5</v>
      </c>
      <c r="F122" s="250">
        <v>1.8749999999999999E-3</v>
      </c>
      <c r="G122" s="223">
        <v>16</v>
      </c>
      <c r="H122" s="225">
        <v>19</v>
      </c>
      <c r="I122" s="226">
        <v>20</v>
      </c>
    </row>
    <row r="123" spans="1:9" ht="15.75">
      <c r="A123" s="221"/>
      <c r="B123" s="240">
        <v>3</v>
      </c>
      <c r="C123" s="227" t="s">
        <v>248</v>
      </c>
      <c r="D123" s="247">
        <v>1.25</v>
      </c>
      <c r="E123" s="251">
        <v>3.0000000000000001E-5</v>
      </c>
      <c r="F123" s="250">
        <v>1.8749999999999999E-3</v>
      </c>
      <c r="G123" s="228">
        <v>18</v>
      </c>
      <c r="H123" s="230">
        <v>21</v>
      </c>
      <c r="I123" s="231">
        <v>20</v>
      </c>
    </row>
    <row r="124" spans="1:9" ht="15.75">
      <c r="A124" s="221"/>
      <c r="B124" s="240">
        <v>4</v>
      </c>
      <c r="C124" s="222" t="s">
        <v>304</v>
      </c>
      <c r="D124" s="246">
        <v>0.5</v>
      </c>
      <c r="E124" s="250">
        <v>1.5E-5</v>
      </c>
      <c r="F124" s="250">
        <v>7.5000000000000002E-4</v>
      </c>
      <c r="G124" s="223">
        <v>18</v>
      </c>
      <c r="H124" s="225">
        <v>18</v>
      </c>
      <c r="I124" s="226">
        <v>17</v>
      </c>
    </row>
    <row r="125" spans="1:9" ht="15.75">
      <c r="A125" s="221"/>
      <c r="B125" s="240">
        <v>5</v>
      </c>
      <c r="C125" s="227" t="s">
        <v>249</v>
      </c>
      <c r="D125" s="247">
        <v>1</v>
      </c>
      <c r="E125" s="251">
        <v>3.0000000000000001E-5</v>
      </c>
      <c r="F125" s="250">
        <v>1.5E-3</v>
      </c>
      <c r="G125" s="228">
        <v>18</v>
      </c>
      <c r="H125" s="230">
        <v>14</v>
      </c>
      <c r="I125" s="231">
        <v>20</v>
      </c>
    </row>
    <row r="126" spans="1:9" ht="15.75">
      <c r="A126" s="221"/>
      <c r="B126" s="240">
        <v>6</v>
      </c>
      <c r="C126" s="222" t="s">
        <v>305</v>
      </c>
      <c r="D126" s="246">
        <v>1</v>
      </c>
      <c r="E126" s="250">
        <v>3.0000000000000001E-5</v>
      </c>
      <c r="F126" s="250">
        <v>1.5E-3</v>
      </c>
      <c r="G126" s="223">
        <v>18</v>
      </c>
      <c r="H126" s="225">
        <v>14</v>
      </c>
      <c r="I126" s="226">
        <v>21</v>
      </c>
    </row>
    <row r="127" spans="1:9" ht="15.75">
      <c r="A127" s="221"/>
      <c r="B127" s="240">
        <v>7</v>
      </c>
      <c r="C127" s="227" t="s">
        <v>306</v>
      </c>
      <c r="D127" s="247">
        <v>4</v>
      </c>
      <c r="E127" s="251">
        <v>1.2E-4</v>
      </c>
      <c r="F127" s="250">
        <v>6.0000000000000001E-3</v>
      </c>
      <c r="G127" s="228">
        <v>20</v>
      </c>
      <c r="H127" s="230">
        <v>14</v>
      </c>
      <c r="I127" s="231">
        <v>23</v>
      </c>
    </row>
    <row r="128" spans="1:9" ht="15.75">
      <c r="A128" s="221"/>
      <c r="B128" s="240">
        <v>8</v>
      </c>
      <c r="C128" s="222" t="s">
        <v>307</v>
      </c>
      <c r="D128" s="246">
        <v>1</v>
      </c>
      <c r="E128" s="250">
        <v>3.0000000000000001E-5</v>
      </c>
      <c r="F128" s="250">
        <v>1.5E-3</v>
      </c>
      <c r="G128" s="223">
        <v>16</v>
      </c>
      <c r="H128" s="225">
        <v>12</v>
      </c>
      <c r="I128" s="226">
        <v>20</v>
      </c>
    </row>
    <row r="129" spans="1:9" ht="15.75">
      <c r="A129" s="221"/>
      <c r="B129" s="240">
        <v>9</v>
      </c>
      <c r="C129" s="227" t="s">
        <v>308</v>
      </c>
      <c r="D129" s="247">
        <v>0.5</v>
      </c>
      <c r="E129" s="251">
        <v>1.5E-5</v>
      </c>
      <c r="F129" s="250">
        <v>7.5000000000000002E-4</v>
      </c>
      <c r="G129" s="228">
        <v>12</v>
      </c>
      <c r="H129" s="230">
        <v>10</v>
      </c>
      <c r="I129" s="231">
        <v>12</v>
      </c>
    </row>
    <row r="130" spans="1:9" ht="15.75">
      <c r="A130" s="221"/>
      <c r="B130" s="245">
        <v>10</v>
      </c>
      <c r="C130" s="233" t="s">
        <v>309</v>
      </c>
      <c r="D130" s="248">
        <v>1</v>
      </c>
      <c r="E130" s="252">
        <v>3.0000000000000001E-5</v>
      </c>
      <c r="F130" s="252">
        <v>1.5E-3</v>
      </c>
      <c r="G130" s="234">
        <v>28</v>
      </c>
      <c r="H130" s="236">
        <v>21</v>
      </c>
      <c r="I130" s="237">
        <v>32</v>
      </c>
    </row>
    <row r="131" spans="1:9" ht="47.25">
      <c r="A131" s="221"/>
      <c r="B131" s="240">
        <v>11</v>
      </c>
      <c r="C131" s="304" t="s">
        <v>348</v>
      </c>
      <c r="D131" s="247">
        <v>12.5</v>
      </c>
      <c r="E131" s="251">
        <v>2.0000000000000001E-4</v>
      </c>
      <c r="F131" s="251">
        <v>1.8800000000000001E-2</v>
      </c>
      <c r="G131" s="228">
        <v>20</v>
      </c>
      <c r="H131" s="230">
        <v>17</v>
      </c>
      <c r="I131" s="231">
        <v>14</v>
      </c>
    </row>
    <row r="132" spans="1:9" ht="47.25">
      <c r="A132" s="221"/>
      <c r="B132" s="240">
        <v>12</v>
      </c>
      <c r="C132" s="304" t="s">
        <v>349</v>
      </c>
      <c r="D132" s="247">
        <v>1.25</v>
      </c>
      <c r="E132" s="251">
        <v>3.8000000000000002E-5</v>
      </c>
      <c r="F132" s="251">
        <v>1.8799999999999999E-3</v>
      </c>
      <c r="G132" s="228">
        <v>14</v>
      </c>
      <c r="H132" s="230">
        <v>11</v>
      </c>
      <c r="I132" s="231">
        <v>11</v>
      </c>
    </row>
    <row r="133" spans="1:9" ht="47.25">
      <c r="A133" s="221"/>
      <c r="B133" s="240">
        <v>13</v>
      </c>
      <c r="C133" s="305" t="s">
        <v>350</v>
      </c>
      <c r="D133" s="247">
        <v>0.5</v>
      </c>
      <c r="E133" s="251">
        <v>1.5E-5</v>
      </c>
      <c r="F133" s="251">
        <v>7.5000000000000002E-4</v>
      </c>
      <c r="G133" s="228">
        <v>16</v>
      </c>
      <c r="H133" s="230">
        <v>12</v>
      </c>
      <c r="I133" s="231">
        <v>11</v>
      </c>
    </row>
    <row r="134" spans="1:9" ht="63">
      <c r="A134" s="221"/>
      <c r="B134" s="245">
        <v>14</v>
      </c>
      <c r="C134" s="303" t="s">
        <v>351</v>
      </c>
      <c r="D134" s="248">
        <v>0.5</v>
      </c>
      <c r="E134" s="252">
        <v>1.5E-5</v>
      </c>
      <c r="F134" s="252">
        <v>7.5000000000000002E-4</v>
      </c>
      <c r="G134" s="234">
        <v>26</v>
      </c>
      <c r="H134" s="236">
        <v>22</v>
      </c>
      <c r="I134" s="237">
        <v>17</v>
      </c>
    </row>
    <row r="135" spans="1:9" ht="15.75">
      <c r="A135" s="221"/>
      <c r="B135" s="227"/>
      <c r="C135" s="227"/>
      <c r="D135" s="247"/>
      <c r="E135" s="251"/>
      <c r="F135" s="251"/>
      <c r="G135" s="228"/>
      <c r="H135" s="230"/>
      <c r="I135" s="230"/>
    </row>
    <row r="136" spans="1:9" ht="15.75">
      <c r="A136" s="221"/>
      <c r="B136" s="221"/>
      <c r="C136" s="221"/>
      <c r="D136" s="221"/>
      <c r="E136" s="221"/>
      <c r="F136" s="221"/>
      <c r="G136" s="221"/>
      <c r="H136" s="221"/>
      <c r="I136" s="221"/>
    </row>
    <row r="137" spans="1:9" ht="47.25">
      <c r="A137" s="221" t="s">
        <v>267</v>
      </c>
      <c r="B137" s="216">
        <v>14</v>
      </c>
      <c r="C137" s="217" t="s">
        <v>241</v>
      </c>
      <c r="D137" s="218" t="s">
        <v>242</v>
      </c>
      <c r="E137" s="219" t="s">
        <v>243</v>
      </c>
      <c r="F137" s="219" t="s">
        <v>244</v>
      </c>
      <c r="G137" s="218" t="s">
        <v>245</v>
      </c>
      <c r="H137" s="218" t="s">
        <v>246</v>
      </c>
      <c r="I137" s="220" t="s">
        <v>247</v>
      </c>
    </row>
    <row r="138" spans="1:9" ht="15.75">
      <c r="A138" s="221"/>
      <c r="B138" s="240">
        <v>1</v>
      </c>
      <c r="C138" s="241"/>
      <c r="D138" s="242"/>
      <c r="E138" s="243"/>
      <c r="F138" s="243"/>
      <c r="G138" s="242"/>
      <c r="H138" s="242"/>
      <c r="I138" s="244"/>
    </row>
    <row r="139" spans="1:9" ht="15.75">
      <c r="A139" s="221"/>
      <c r="B139" s="240">
        <v>2</v>
      </c>
      <c r="C139" s="222" t="s">
        <v>303</v>
      </c>
      <c r="D139" s="246">
        <v>1.25</v>
      </c>
      <c r="E139" s="250">
        <v>3.0000000000000001E-5</v>
      </c>
      <c r="F139" s="250">
        <v>1.8749999999999999E-3</v>
      </c>
      <c r="G139" s="223">
        <v>16</v>
      </c>
      <c r="H139" s="225">
        <v>19</v>
      </c>
      <c r="I139" s="226">
        <v>20</v>
      </c>
    </row>
    <row r="140" spans="1:9" ht="15.75">
      <c r="A140" s="221"/>
      <c r="B140" s="240">
        <v>3</v>
      </c>
      <c r="C140" s="227" t="s">
        <v>248</v>
      </c>
      <c r="D140" s="247">
        <v>1.25</v>
      </c>
      <c r="E140" s="251">
        <v>3.0000000000000001E-5</v>
      </c>
      <c r="F140" s="250">
        <v>1.8749999999999999E-3</v>
      </c>
      <c r="G140" s="228">
        <v>18</v>
      </c>
      <c r="H140" s="230">
        <v>21</v>
      </c>
      <c r="I140" s="231">
        <v>20</v>
      </c>
    </row>
    <row r="141" spans="1:9" ht="15.75">
      <c r="A141" s="221"/>
      <c r="B141" s="240">
        <v>4</v>
      </c>
      <c r="C141" s="222" t="s">
        <v>304</v>
      </c>
      <c r="D141" s="246">
        <v>0.5</v>
      </c>
      <c r="E141" s="250">
        <v>1.5E-5</v>
      </c>
      <c r="F141" s="250">
        <v>7.5000000000000002E-4</v>
      </c>
      <c r="G141" s="223">
        <v>18</v>
      </c>
      <c r="H141" s="225">
        <v>18</v>
      </c>
      <c r="I141" s="226">
        <v>17</v>
      </c>
    </row>
    <row r="142" spans="1:9" ht="15.75">
      <c r="A142" s="221"/>
      <c r="B142" s="240">
        <v>5</v>
      </c>
      <c r="C142" s="227" t="s">
        <v>249</v>
      </c>
      <c r="D142" s="247">
        <v>1</v>
      </c>
      <c r="E142" s="251">
        <v>3.0000000000000001E-5</v>
      </c>
      <c r="F142" s="250">
        <v>1.5E-3</v>
      </c>
      <c r="G142" s="228">
        <v>18</v>
      </c>
      <c r="H142" s="230">
        <v>14</v>
      </c>
      <c r="I142" s="231">
        <v>20</v>
      </c>
    </row>
    <row r="143" spans="1:9" ht="15.75">
      <c r="A143" s="221"/>
      <c r="B143" s="240">
        <v>6</v>
      </c>
      <c r="C143" s="222" t="s">
        <v>305</v>
      </c>
      <c r="D143" s="246">
        <v>1</v>
      </c>
      <c r="E143" s="250">
        <v>3.0000000000000001E-5</v>
      </c>
      <c r="F143" s="250">
        <v>1.5E-3</v>
      </c>
      <c r="G143" s="223">
        <v>18</v>
      </c>
      <c r="H143" s="225">
        <v>14</v>
      </c>
      <c r="I143" s="226">
        <v>21</v>
      </c>
    </row>
    <row r="144" spans="1:9" ht="15.75">
      <c r="A144" s="221"/>
      <c r="B144" s="240">
        <v>7</v>
      </c>
      <c r="C144" s="227" t="s">
        <v>306</v>
      </c>
      <c r="D144" s="247">
        <v>4</v>
      </c>
      <c r="E144" s="251">
        <v>1.2E-4</v>
      </c>
      <c r="F144" s="250">
        <v>6.0000000000000001E-3</v>
      </c>
      <c r="G144" s="228">
        <v>20</v>
      </c>
      <c r="H144" s="230">
        <v>14</v>
      </c>
      <c r="I144" s="231">
        <v>23</v>
      </c>
    </row>
    <row r="145" spans="1:9" ht="15.75">
      <c r="A145" s="221"/>
      <c r="B145" s="240">
        <v>8</v>
      </c>
      <c r="C145" s="222" t="s">
        <v>307</v>
      </c>
      <c r="D145" s="246">
        <v>1</v>
      </c>
      <c r="E145" s="250">
        <v>3.0000000000000001E-5</v>
      </c>
      <c r="F145" s="250">
        <v>1.5E-3</v>
      </c>
      <c r="G145" s="223">
        <v>16</v>
      </c>
      <c r="H145" s="225">
        <v>12</v>
      </c>
      <c r="I145" s="226">
        <v>20</v>
      </c>
    </row>
    <row r="146" spans="1:9" ht="15.75">
      <c r="A146" s="221"/>
      <c r="B146" s="240">
        <v>9</v>
      </c>
      <c r="C146" s="227" t="s">
        <v>308</v>
      </c>
      <c r="D146" s="247">
        <v>0.5</v>
      </c>
      <c r="E146" s="251">
        <v>1.5E-5</v>
      </c>
      <c r="F146" s="250">
        <v>7.5000000000000002E-4</v>
      </c>
      <c r="G146" s="228">
        <v>12</v>
      </c>
      <c r="H146" s="230">
        <v>10</v>
      </c>
      <c r="I146" s="231">
        <v>12</v>
      </c>
    </row>
    <row r="147" spans="1:9" ht="15.75">
      <c r="A147" s="221"/>
      <c r="B147" s="245">
        <v>10</v>
      </c>
      <c r="C147" s="233" t="s">
        <v>309</v>
      </c>
      <c r="D147" s="248">
        <v>1</v>
      </c>
      <c r="E147" s="252">
        <v>3.0000000000000001E-5</v>
      </c>
      <c r="F147" s="252">
        <v>1.5E-3</v>
      </c>
      <c r="G147" s="234">
        <v>28</v>
      </c>
      <c r="H147" s="236">
        <v>21</v>
      </c>
      <c r="I147" s="237">
        <v>32</v>
      </c>
    </row>
    <row r="148" spans="1:9" ht="47.25">
      <c r="A148" s="221"/>
      <c r="B148" s="240">
        <v>11</v>
      </c>
      <c r="C148" s="304" t="s">
        <v>348</v>
      </c>
      <c r="D148" s="247">
        <v>12.5</v>
      </c>
      <c r="E148" s="251">
        <v>2.0000000000000001E-4</v>
      </c>
      <c r="F148" s="251">
        <v>1.8800000000000001E-2</v>
      </c>
      <c r="G148" s="228">
        <v>20</v>
      </c>
      <c r="H148" s="230">
        <v>17</v>
      </c>
      <c r="I148" s="231">
        <v>14</v>
      </c>
    </row>
    <row r="149" spans="1:9" ht="47.25">
      <c r="A149" s="221"/>
      <c r="B149" s="240">
        <v>12</v>
      </c>
      <c r="C149" s="304" t="s">
        <v>349</v>
      </c>
      <c r="D149" s="247">
        <v>1.25</v>
      </c>
      <c r="E149" s="251">
        <v>3.8000000000000002E-5</v>
      </c>
      <c r="F149" s="251">
        <v>1.8799999999999999E-3</v>
      </c>
      <c r="G149" s="228">
        <v>14</v>
      </c>
      <c r="H149" s="230">
        <v>11</v>
      </c>
      <c r="I149" s="231">
        <v>11</v>
      </c>
    </row>
    <row r="150" spans="1:9" ht="47.25">
      <c r="A150" s="221"/>
      <c r="B150" s="240">
        <v>13</v>
      </c>
      <c r="C150" s="305" t="s">
        <v>350</v>
      </c>
      <c r="D150" s="247">
        <v>0.5</v>
      </c>
      <c r="E150" s="251">
        <v>1.5E-5</v>
      </c>
      <c r="F150" s="251">
        <v>7.5000000000000002E-4</v>
      </c>
      <c r="G150" s="228">
        <v>16</v>
      </c>
      <c r="H150" s="230">
        <v>12</v>
      </c>
      <c r="I150" s="231">
        <v>11</v>
      </c>
    </row>
    <row r="151" spans="1:9" ht="63">
      <c r="A151" s="221"/>
      <c r="B151" s="245">
        <v>14</v>
      </c>
      <c r="C151" s="303" t="s">
        <v>351</v>
      </c>
      <c r="D151" s="248">
        <v>0.5</v>
      </c>
      <c r="E151" s="252">
        <v>1.5E-5</v>
      </c>
      <c r="F151" s="252">
        <v>7.5000000000000002E-4</v>
      </c>
      <c r="G151" s="234">
        <v>26</v>
      </c>
      <c r="H151" s="236">
        <v>22</v>
      </c>
      <c r="I151" s="237">
        <v>17</v>
      </c>
    </row>
    <row r="152" spans="1:9" ht="15.75">
      <c r="A152" s="221"/>
      <c r="B152" s="227"/>
      <c r="C152" s="227"/>
      <c r="D152" s="247"/>
      <c r="E152" s="251"/>
      <c r="F152" s="251"/>
      <c r="G152" s="228"/>
      <c r="H152" s="230"/>
      <c r="I152" s="230"/>
    </row>
    <row r="153" spans="1:9" ht="15.75">
      <c r="A153" s="221"/>
      <c r="B153" s="221"/>
      <c r="C153" s="221"/>
      <c r="D153" s="221"/>
      <c r="E153" s="221"/>
      <c r="F153" s="221"/>
      <c r="G153" s="221"/>
      <c r="H153" s="221"/>
      <c r="I153" s="221"/>
    </row>
    <row r="154" spans="1:9" ht="47.25">
      <c r="A154" s="221" t="s">
        <v>268</v>
      </c>
      <c r="B154" s="216">
        <v>14</v>
      </c>
      <c r="C154" s="217" t="s">
        <v>241</v>
      </c>
      <c r="D154" s="218" t="s">
        <v>242</v>
      </c>
      <c r="E154" s="219" t="s">
        <v>243</v>
      </c>
      <c r="F154" s="219" t="s">
        <v>244</v>
      </c>
      <c r="G154" s="218" t="s">
        <v>245</v>
      </c>
      <c r="H154" s="218" t="s">
        <v>246</v>
      </c>
      <c r="I154" s="220" t="s">
        <v>247</v>
      </c>
    </row>
    <row r="155" spans="1:9" ht="15.75">
      <c r="A155" s="221"/>
      <c r="B155" s="240">
        <v>1</v>
      </c>
      <c r="C155" s="241"/>
      <c r="D155" s="242"/>
      <c r="E155" s="243"/>
      <c r="F155" s="243"/>
      <c r="G155" s="242"/>
      <c r="H155" s="242"/>
      <c r="I155" s="244"/>
    </row>
    <row r="156" spans="1:9" ht="15.75">
      <c r="A156" s="221"/>
      <c r="B156" s="240">
        <v>2</v>
      </c>
      <c r="C156" s="222" t="s">
        <v>303</v>
      </c>
      <c r="D156" s="246">
        <v>1.25</v>
      </c>
      <c r="E156" s="250">
        <v>3.0000000000000001E-5</v>
      </c>
      <c r="F156" s="250">
        <v>1.8749999999999999E-3</v>
      </c>
      <c r="G156" s="223">
        <v>16</v>
      </c>
      <c r="H156" s="225">
        <v>19</v>
      </c>
      <c r="I156" s="226">
        <v>20</v>
      </c>
    </row>
    <row r="157" spans="1:9" ht="15.75">
      <c r="A157" s="221"/>
      <c r="B157" s="240">
        <v>3</v>
      </c>
      <c r="C157" s="227" t="s">
        <v>248</v>
      </c>
      <c r="D157" s="247">
        <v>1.25</v>
      </c>
      <c r="E157" s="251">
        <v>3.0000000000000001E-5</v>
      </c>
      <c r="F157" s="250">
        <v>1.8749999999999999E-3</v>
      </c>
      <c r="G157" s="228">
        <v>18</v>
      </c>
      <c r="H157" s="230">
        <v>21</v>
      </c>
      <c r="I157" s="231">
        <v>20</v>
      </c>
    </row>
    <row r="158" spans="1:9" ht="15.75">
      <c r="A158" s="221"/>
      <c r="B158" s="240">
        <v>4</v>
      </c>
      <c r="C158" s="222" t="s">
        <v>304</v>
      </c>
      <c r="D158" s="246">
        <v>0.5</v>
      </c>
      <c r="E158" s="250">
        <v>1.5E-5</v>
      </c>
      <c r="F158" s="250">
        <v>7.5000000000000002E-4</v>
      </c>
      <c r="G158" s="223">
        <v>18</v>
      </c>
      <c r="H158" s="225">
        <v>18</v>
      </c>
      <c r="I158" s="226">
        <v>17</v>
      </c>
    </row>
    <row r="159" spans="1:9" ht="15.75">
      <c r="A159" s="221"/>
      <c r="B159" s="240">
        <v>5</v>
      </c>
      <c r="C159" s="227" t="s">
        <v>249</v>
      </c>
      <c r="D159" s="247">
        <v>1</v>
      </c>
      <c r="E159" s="251">
        <v>3.0000000000000001E-5</v>
      </c>
      <c r="F159" s="250">
        <v>1.5E-3</v>
      </c>
      <c r="G159" s="228">
        <v>18</v>
      </c>
      <c r="H159" s="230">
        <v>14</v>
      </c>
      <c r="I159" s="231">
        <v>20</v>
      </c>
    </row>
    <row r="160" spans="1:9" ht="15.75">
      <c r="A160" s="221"/>
      <c r="B160" s="240">
        <v>6</v>
      </c>
      <c r="C160" s="222" t="s">
        <v>305</v>
      </c>
      <c r="D160" s="246">
        <v>1</v>
      </c>
      <c r="E160" s="250">
        <v>3.0000000000000001E-5</v>
      </c>
      <c r="F160" s="250">
        <v>1.5E-3</v>
      </c>
      <c r="G160" s="223">
        <v>18</v>
      </c>
      <c r="H160" s="225">
        <v>14</v>
      </c>
      <c r="I160" s="226">
        <v>21</v>
      </c>
    </row>
    <row r="161" spans="1:9" ht="15.75">
      <c r="A161" s="221"/>
      <c r="B161" s="240">
        <v>7</v>
      </c>
      <c r="C161" s="227" t="s">
        <v>306</v>
      </c>
      <c r="D161" s="247">
        <v>4</v>
      </c>
      <c r="E161" s="251">
        <v>1.2E-4</v>
      </c>
      <c r="F161" s="250">
        <v>6.0000000000000001E-3</v>
      </c>
      <c r="G161" s="228">
        <v>20</v>
      </c>
      <c r="H161" s="230">
        <v>14</v>
      </c>
      <c r="I161" s="231">
        <v>23</v>
      </c>
    </row>
    <row r="162" spans="1:9" ht="15.75">
      <c r="A162" s="221"/>
      <c r="B162" s="240">
        <v>8</v>
      </c>
      <c r="C162" s="222" t="s">
        <v>307</v>
      </c>
      <c r="D162" s="246">
        <v>1</v>
      </c>
      <c r="E162" s="250">
        <v>3.0000000000000001E-5</v>
      </c>
      <c r="F162" s="250">
        <v>1.5E-3</v>
      </c>
      <c r="G162" s="223">
        <v>16</v>
      </c>
      <c r="H162" s="225">
        <v>12</v>
      </c>
      <c r="I162" s="226">
        <v>20</v>
      </c>
    </row>
    <row r="163" spans="1:9" ht="15.75">
      <c r="A163" s="221"/>
      <c r="B163" s="240">
        <v>9</v>
      </c>
      <c r="C163" s="227" t="s">
        <v>308</v>
      </c>
      <c r="D163" s="247">
        <v>0.5</v>
      </c>
      <c r="E163" s="251">
        <v>1.5E-5</v>
      </c>
      <c r="F163" s="250">
        <v>7.5000000000000002E-4</v>
      </c>
      <c r="G163" s="228">
        <v>12</v>
      </c>
      <c r="H163" s="230">
        <v>10</v>
      </c>
      <c r="I163" s="231">
        <v>12</v>
      </c>
    </row>
    <row r="164" spans="1:9" ht="15.75">
      <c r="A164" s="221"/>
      <c r="B164" s="245">
        <v>10</v>
      </c>
      <c r="C164" s="233" t="s">
        <v>309</v>
      </c>
      <c r="D164" s="248">
        <v>1</v>
      </c>
      <c r="E164" s="252">
        <v>3.0000000000000001E-5</v>
      </c>
      <c r="F164" s="252">
        <v>1.5E-3</v>
      </c>
      <c r="G164" s="234">
        <v>28</v>
      </c>
      <c r="H164" s="236">
        <v>21</v>
      </c>
      <c r="I164" s="237">
        <v>32</v>
      </c>
    </row>
    <row r="165" spans="1:9" ht="47.25">
      <c r="A165" s="221"/>
      <c r="B165" s="240">
        <v>11</v>
      </c>
      <c r="C165" s="304" t="s">
        <v>348</v>
      </c>
      <c r="D165" s="247">
        <v>12.5</v>
      </c>
      <c r="E165" s="251">
        <v>2.0000000000000001E-4</v>
      </c>
      <c r="F165" s="251">
        <v>1.8800000000000001E-2</v>
      </c>
      <c r="G165" s="228">
        <v>20</v>
      </c>
      <c r="H165" s="230">
        <v>17</v>
      </c>
      <c r="I165" s="231">
        <v>14</v>
      </c>
    </row>
    <row r="166" spans="1:9" ht="47.25">
      <c r="A166" s="221"/>
      <c r="B166" s="240">
        <v>12</v>
      </c>
      <c r="C166" s="304" t="s">
        <v>349</v>
      </c>
      <c r="D166" s="247">
        <v>1.25</v>
      </c>
      <c r="E166" s="251">
        <v>3.8000000000000002E-5</v>
      </c>
      <c r="F166" s="251">
        <v>1.8799999999999999E-3</v>
      </c>
      <c r="G166" s="228">
        <v>14</v>
      </c>
      <c r="H166" s="230">
        <v>11</v>
      </c>
      <c r="I166" s="231">
        <v>11</v>
      </c>
    </row>
    <row r="167" spans="1:9" ht="47.25">
      <c r="A167" s="221"/>
      <c r="B167" s="240">
        <v>13</v>
      </c>
      <c r="C167" s="305" t="s">
        <v>350</v>
      </c>
      <c r="D167" s="247">
        <v>0.5</v>
      </c>
      <c r="E167" s="251">
        <v>1.5E-5</v>
      </c>
      <c r="F167" s="251">
        <v>7.5000000000000002E-4</v>
      </c>
      <c r="G167" s="228">
        <v>16</v>
      </c>
      <c r="H167" s="230">
        <v>12</v>
      </c>
      <c r="I167" s="231">
        <v>11</v>
      </c>
    </row>
    <row r="168" spans="1:9" ht="63">
      <c r="A168" s="221"/>
      <c r="B168" s="245">
        <v>14</v>
      </c>
      <c r="C168" s="303" t="s">
        <v>351</v>
      </c>
      <c r="D168" s="248">
        <v>0.5</v>
      </c>
      <c r="E168" s="252">
        <v>1.5E-5</v>
      </c>
      <c r="F168" s="252">
        <v>7.5000000000000002E-4</v>
      </c>
      <c r="G168" s="234">
        <v>26</v>
      </c>
      <c r="H168" s="236">
        <v>22</v>
      </c>
      <c r="I168" s="237">
        <v>17</v>
      </c>
    </row>
    <row r="169" spans="1:9" ht="15.75">
      <c r="A169" s="221"/>
      <c r="B169" s="227"/>
      <c r="C169" s="227"/>
      <c r="D169" s="247"/>
      <c r="E169" s="251"/>
      <c r="F169" s="251"/>
      <c r="G169" s="228"/>
      <c r="H169" s="230"/>
      <c r="I169" s="230"/>
    </row>
    <row r="170" spans="1:9" ht="15.75">
      <c r="A170" s="221"/>
      <c r="B170" s="221"/>
      <c r="C170" s="221"/>
      <c r="D170" s="221"/>
      <c r="E170" s="221"/>
      <c r="F170" s="221"/>
      <c r="G170" s="221"/>
      <c r="H170" s="221"/>
      <c r="I170" s="221"/>
    </row>
    <row r="171" spans="1:9" ht="47.25">
      <c r="A171" s="221" t="s">
        <v>269</v>
      </c>
      <c r="B171" s="216">
        <v>14</v>
      </c>
      <c r="C171" s="217" t="s">
        <v>241</v>
      </c>
      <c r="D171" s="218" t="s">
        <v>242</v>
      </c>
      <c r="E171" s="219" t="s">
        <v>243</v>
      </c>
      <c r="F171" s="219" t="s">
        <v>244</v>
      </c>
      <c r="G171" s="218" t="s">
        <v>245</v>
      </c>
      <c r="H171" s="218" t="s">
        <v>246</v>
      </c>
      <c r="I171" s="220" t="s">
        <v>247</v>
      </c>
    </row>
    <row r="172" spans="1:9" ht="15.75">
      <c r="A172" s="221"/>
      <c r="B172" s="240">
        <v>1</v>
      </c>
      <c r="C172" s="241"/>
      <c r="D172" s="242"/>
      <c r="E172" s="243"/>
      <c r="F172" s="243"/>
      <c r="G172" s="242"/>
      <c r="H172" s="242"/>
      <c r="I172" s="244"/>
    </row>
    <row r="173" spans="1:9" ht="15.75">
      <c r="A173" s="221"/>
      <c r="B173" s="240">
        <v>2</v>
      </c>
      <c r="C173" s="222" t="s">
        <v>303</v>
      </c>
      <c r="D173" s="246">
        <v>1.25</v>
      </c>
      <c r="E173" s="250">
        <v>3.0000000000000001E-5</v>
      </c>
      <c r="F173" s="250">
        <v>1.8749999999999999E-3</v>
      </c>
      <c r="G173" s="223">
        <v>16</v>
      </c>
      <c r="H173" s="225">
        <v>19</v>
      </c>
      <c r="I173" s="226">
        <v>20</v>
      </c>
    </row>
    <row r="174" spans="1:9" ht="15.75">
      <c r="A174" s="221"/>
      <c r="B174" s="240">
        <v>3</v>
      </c>
      <c r="C174" s="227" t="s">
        <v>248</v>
      </c>
      <c r="D174" s="247">
        <v>1.25</v>
      </c>
      <c r="E174" s="251">
        <v>3.0000000000000001E-5</v>
      </c>
      <c r="F174" s="250">
        <v>1.8749999999999999E-3</v>
      </c>
      <c r="G174" s="228">
        <v>18</v>
      </c>
      <c r="H174" s="230">
        <v>21</v>
      </c>
      <c r="I174" s="231">
        <v>20</v>
      </c>
    </row>
    <row r="175" spans="1:9" ht="15.75">
      <c r="A175" s="221"/>
      <c r="B175" s="240">
        <v>4</v>
      </c>
      <c r="C175" s="222" t="s">
        <v>304</v>
      </c>
      <c r="D175" s="246">
        <v>0.5</v>
      </c>
      <c r="E175" s="250">
        <v>1.5E-5</v>
      </c>
      <c r="F175" s="250">
        <v>7.5000000000000002E-4</v>
      </c>
      <c r="G175" s="223">
        <v>18</v>
      </c>
      <c r="H175" s="225">
        <v>18</v>
      </c>
      <c r="I175" s="226">
        <v>17</v>
      </c>
    </row>
    <row r="176" spans="1:9" ht="15.75">
      <c r="A176" s="221"/>
      <c r="B176" s="240">
        <v>5</v>
      </c>
      <c r="C176" s="227" t="s">
        <v>249</v>
      </c>
      <c r="D176" s="247">
        <v>1</v>
      </c>
      <c r="E176" s="251">
        <v>3.0000000000000001E-5</v>
      </c>
      <c r="F176" s="250">
        <v>1.5E-3</v>
      </c>
      <c r="G176" s="228">
        <v>18</v>
      </c>
      <c r="H176" s="230">
        <v>14</v>
      </c>
      <c r="I176" s="231">
        <v>20</v>
      </c>
    </row>
    <row r="177" spans="1:9" ht="15.75">
      <c r="A177" s="221"/>
      <c r="B177" s="240">
        <v>6</v>
      </c>
      <c r="C177" s="222" t="s">
        <v>305</v>
      </c>
      <c r="D177" s="246">
        <v>1</v>
      </c>
      <c r="E177" s="250">
        <v>3.0000000000000001E-5</v>
      </c>
      <c r="F177" s="250">
        <v>1.5E-3</v>
      </c>
      <c r="G177" s="223">
        <v>18</v>
      </c>
      <c r="H177" s="225">
        <v>14</v>
      </c>
      <c r="I177" s="226">
        <v>21</v>
      </c>
    </row>
    <row r="178" spans="1:9" ht="15.75">
      <c r="A178" s="221"/>
      <c r="B178" s="240">
        <v>7</v>
      </c>
      <c r="C178" s="227" t="s">
        <v>306</v>
      </c>
      <c r="D178" s="247">
        <v>4</v>
      </c>
      <c r="E178" s="251">
        <v>1.2E-4</v>
      </c>
      <c r="F178" s="250">
        <v>6.0000000000000001E-3</v>
      </c>
      <c r="G178" s="228">
        <v>20</v>
      </c>
      <c r="H178" s="230">
        <v>14</v>
      </c>
      <c r="I178" s="231">
        <v>23</v>
      </c>
    </row>
    <row r="179" spans="1:9" ht="15.75">
      <c r="A179" s="221"/>
      <c r="B179" s="240">
        <v>8</v>
      </c>
      <c r="C179" s="222" t="s">
        <v>307</v>
      </c>
      <c r="D179" s="246">
        <v>1</v>
      </c>
      <c r="E179" s="250">
        <v>3.0000000000000001E-5</v>
      </c>
      <c r="F179" s="250">
        <v>1.5E-3</v>
      </c>
      <c r="G179" s="223">
        <v>16</v>
      </c>
      <c r="H179" s="225">
        <v>12</v>
      </c>
      <c r="I179" s="226">
        <v>20</v>
      </c>
    </row>
    <row r="180" spans="1:9" ht="15.75">
      <c r="A180" s="221"/>
      <c r="B180" s="240">
        <v>9</v>
      </c>
      <c r="C180" s="227" t="s">
        <v>308</v>
      </c>
      <c r="D180" s="247">
        <v>0.5</v>
      </c>
      <c r="E180" s="251">
        <v>1.5E-5</v>
      </c>
      <c r="F180" s="250">
        <v>7.5000000000000002E-4</v>
      </c>
      <c r="G180" s="228">
        <v>12</v>
      </c>
      <c r="H180" s="230">
        <v>10</v>
      </c>
      <c r="I180" s="231">
        <v>12</v>
      </c>
    </row>
    <row r="181" spans="1:9" ht="15.75">
      <c r="A181" s="221"/>
      <c r="B181" s="245">
        <v>10</v>
      </c>
      <c r="C181" s="233" t="s">
        <v>309</v>
      </c>
      <c r="D181" s="248">
        <v>1</v>
      </c>
      <c r="E181" s="252">
        <v>3.0000000000000001E-5</v>
      </c>
      <c r="F181" s="252">
        <v>1.5E-3</v>
      </c>
      <c r="G181" s="234">
        <v>28</v>
      </c>
      <c r="H181" s="236">
        <v>21</v>
      </c>
      <c r="I181" s="237">
        <v>32</v>
      </c>
    </row>
    <row r="182" spans="1:9" ht="47.25">
      <c r="A182" s="221"/>
      <c r="B182" s="240">
        <v>11</v>
      </c>
      <c r="C182" s="304" t="s">
        <v>348</v>
      </c>
      <c r="D182" s="247">
        <v>12.5</v>
      </c>
      <c r="E182" s="251">
        <v>2.0000000000000001E-4</v>
      </c>
      <c r="F182" s="251">
        <v>1.8800000000000001E-2</v>
      </c>
      <c r="G182" s="228">
        <v>20</v>
      </c>
      <c r="H182" s="230">
        <v>17</v>
      </c>
      <c r="I182" s="231">
        <v>14</v>
      </c>
    </row>
    <row r="183" spans="1:9" ht="47.25">
      <c r="A183" s="221"/>
      <c r="B183" s="240">
        <v>12</v>
      </c>
      <c r="C183" s="304" t="s">
        <v>349</v>
      </c>
      <c r="D183" s="247">
        <v>1.25</v>
      </c>
      <c r="E183" s="251">
        <v>3.8000000000000002E-5</v>
      </c>
      <c r="F183" s="251">
        <v>1.8799999999999999E-3</v>
      </c>
      <c r="G183" s="228">
        <v>14</v>
      </c>
      <c r="H183" s="230">
        <v>11</v>
      </c>
      <c r="I183" s="231">
        <v>11</v>
      </c>
    </row>
    <row r="184" spans="1:9" ht="47.25">
      <c r="A184" s="221"/>
      <c r="B184" s="240">
        <v>13</v>
      </c>
      <c r="C184" s="305" t="s">
        <v>350</v>
      </c>
      <c r="D184" s="247">
        <v>0.5</v>
      </c>
      <c r="E184" s="251">
        <v>1.5E-5</v>
      </c>
      <c r="F184" s="251">
        <v>7.5000000000000002E-4</v>
      </c>
      <c r="G184" s="228">
        <v>16</v>
      </c>
      <c r="H184" s="230">
        <v>12</v>
      </c>
      <c r="I184" s="231">
        <v>11</v>
      </c>
    </row>
    <row r="185" spans="1:9" ht="63">
      <c r="A185" s="221"/>
      <c r="B185" s="245">
        <v>14</v>
      </c>
      <c r="C185" s="303" t="s">
        <v>351</v>
      </c>
      <c r="D185" s="248">
        <v>0.5</v>
      </c>
      <c r="E185" s="252">
        <v>1.5E-5</v>
      </c>
      <c r="F185" s="252">
        <v>7.5000000000000002E-4</v>
      </c>
      <c r="G185" s="234">
        <v>26</v>
      </c>
      <c r="H185" s="236">
        <v>22</v>
      </c>
      <c r="I185" s="237">
        <v>17</v>
      </c>
    </row>
    <row r="186" spans="1:9" ht="15.75">
      <c r="A186" s="221"/>
      <c r="B186" s="227"/>
      <c r="C186" s="227"/>
      <c r="D186" s="247"/>
      <c r="E186" s="251"/>
      <c r="F186" s="251"/>
      <c r="G186" s="228"/>
      <c r="H186" s="230"/>
      <c r="I186" s="230"/>
    </row>
    <row r="187" spans="1:9" ht="15.75">
      <c r="A187" s="221"/>
      <c r="B187" s="221"/>
      <c r="C187" s="221"/>
      <c r="D187" s="221"/>
      <c r="E187" s="221"/>
      <c r="F187" s="221"/>
      <c r="G187" s="221"/>
      <c r="H187" s="221"/>
      <c r="I187" s="221"/>
    </row>
    <row r="188" spans="1:9" ht="47.25">
      <c r="A188" s="221" t="s">
        <v>270</v>
      </c>
      <c r="B188" s="216">
        <v>14</v>
      </c>
      <c r="C188" s="217" t="s">
        <v>241</v>
      </c>
      <c r="D188" s="218" t="s">
        <v>242</v>
      </c>
      <c r="E188" s="219" t="s">
        <v>243</v>
      </c>
      <c r="F188" s="219" t="s">
        <v>244</v>
      </c>
      <c r="G188" s="218" t="s">
        <v>245</v>
      </c>
      <c r="H188" s="218" t="s">
        <v>246</v>
      </c>
      <c r="I188" s="220" t="s">
        <v>247</v>
      </c>
    </row>
    <row r="189" spans="1:9" ht="15.75">
      <c r="A189" s="221"/>
      <c r="B189" s="240">
        <v>1</v>
      </c>
      <c r="C189" s="241"/>
      <c r="D189" s="242"/>
      <c r="E189" s="243"/>
      <c r="F189" s="243"/>
      <c r="G189" s="242"/>
      <c r="H189" s="242"/>
      <c r="I189" s="244"/>
    </row>
    <row r="190" spans="1:9" ht="15.75">
      <c r="A190" s="221"/>
      <c r="B190" s="240">
        <v>2</v>
      </c>
      <c r="C190" s="222" t="s">
        <v>303</v>
      </c>
      <c r="D190" s="246">
        <v>1.25</v>
      </c>
      <c r="E190" s="250">
        <v>3.0000000000000001E-5</v>
      </c>
      <c r="F190" s="250">
        <v>1.8749999999999999E-3</v>
      </c>
      <c r="G190" s="223">
        <v>16</v>
      </c>
      <c r="H190" s="225">
        <v>19</v>
      </c>
      <c r="I190" s="226">
        <v>20</v>
      </c>
    </row>
    <row r="191" spans="1:9" ht="15.75">
      <c r="A191" s="221"/>
      <c r="B191" s="240">
        <v>3</v>
      </c>
      <c r="C191" s="227" t="s">
        <v>248</v>
      </c>
      <c r="D191" s="247">
        <v>1.25</v>
      </c>
      <c r="E191" s="251">
        <v>3.0000000000000001E-5</v>
      </c>
      <c r="F191" s="250">
        <v>1.8749999999999999E-3</v>
      </c>
      <c r="G191" s="228">
        <v>18</v>
      </c>
      <c r="H191" s="230">
        <v>21</v>
      </c>
      <c r="I191" s="231">
        <v>20</v>
      </c>
    </row>
    <row r="192" spans="1:9" ht="15.75">
      <c r="A192" s="221"/>
      <c r="B192" s="240">
        <v>4</v>
      </c>
      <c r="C192" s="222" t="s">
        <v>304</v>
      </c>
      <c r="D192" s="246">
        <v>0.5</v>
      </c>
      <c r="E192" s="250">
        <v>1.5E-5</v>
      </c>
      <c r="F192" s="250">
        <v>7.5000000000000002E-4</v>
      </c>
      <c r="G192" s="223">
        <v>18</v>
      </c>
      <c r="H192" s="225">
        <v>18</v>
      </c>
      <c r="I192" s="226">
        <v>17</v>
      </c>
    </row>
    <row r="193" spans="1:9" ht="15.75">
      <c r="A193" s="221"/>
      <c r="B193" s="240">
        <v>5</v>
      </c>
      <c r="C193" s="227" t="s">
        <v>249</v>
      </c>
      <c r="D193" s="247">
        <v>1</v>
      </c>
      <c r="E193" s="251">
        <v>3.0000000000000001E-5</v>
      </c>
      <c r="F193" s="250">
        <v>1.5E-3</v>
      </c>
      <c r="G193" s="228">
        <v>18</v>
      </c>
      <c r="H193" s="230">
        <v>14</v>
      </c>
      <c r="I193" s="231">
        <v>20</v>
      </c>
    </row>
    <row r="194" spans="1:9" ht="15.75">
      <c r="A194" s="221"/>
      <c r="B194" s="240">
        <v>6</v>
      </c>
      <c r="C194" s="222" t="s">
        <v>305</v>
      </c>
      <c r="D194" s="246">
        <v>1</v>
      </c>
      <c r="E194" s="250">
        <v>3.0000000000000001E-5</v>
      </c>
      <c r="F194" s="250">
        <v>1.5E-3</v>
      </c>
      <c r="G194" s="223">
        <v>18</v>
      </c>
      <c r="H194" s="225">
        <v>14</v>
      </c>
      <c r="I194" s="226">
        <v>21</v>
      </c>
    </row>
    <row r="195" spans="1:9" ht="15.75">
      <c r="A195" s="221"/>
      <c r="B195" s="240">
        <v>7</v>
      </c>
      <c r="C195" s="227" t="s">
        <v>306</v>
      </c>
      <c r="D195" s="247">
        <v>4</v>
      </c>
      <c r="E195" s="251">
        <v>1.2E-4</v>
      </c>
      <c r="F195" s="250">
        <v>6.0000000000000001E-3</v>
      </c>
      <c r="G195" s="228">
        <v>20</v>
      </c>
      <c r="H195" s="230">
        <v>14</v>
      </c>
      <c r="I195" s="231">
        <v>23</v>
      </c>
    </row>
    <row r="196" spans="1:9" ht="15.75">
      <c r="A196" s="221"/>
      <c r="B196" s="240">
        <v>8</v>
      </c>
      <c r="C196" s="222" t="s">
        <v>307</v>
      </c>
      <c r="D196" s="246">
        <v>1</v>
      </c>
      <c r="E196" s="250">
        <v>3.0000000000000001E-5</v>
      </c>
      <c r="F196" s="250">
        <v>1.5E-3</v>
      </c>
      <c r="G196" s="223">
        <v>16</v>
      </c>
      <c r="H196" s="225">
        <v>12</v>
      </c>
      <c r="I196" s="226">
        <v>20</v>
      </c>
    </row>
    <row r="197" spans="1:9" ht="15.75">
      <c r="A197" s="221"/>
      <c r="B197" s="240">
        <v>9</v>
      </c>
      <c r="C197" s="227" t="s">
        <v>308</v>
      </c>
      <c r="D197" s="247">
        <v>0.5</v>
      </c>
      <c r="E197" s="251">
        <v>1.5E-5</v>
      </c>
      <c r="F197" s="250">
        <v>7.5000000000000002E-4</v>
      </c>
      <c r="G197" s="228">
        <v>12</v>
      </c>
      <c r="H197" s="230">
        <v>10</v>
      </c>
      <c r="I197" s="231">
        <v>12</v>
      </c>
    </row>
    <row r="198" spans="1:9" ht="15.75">
      <c r="A198" s="221"/>
      <c r="B198" s="245">
        <v>10</v>
      </c>
      <c r="C198" s="233" t="s">
        <v>309</v>
      </c>
      <c r="D198" s="248">
        <v>1</v>
      </c>
      <c r="E198" s="252">
        <v>3.0000000000000001E-5</v>
      </c>
      <c r="F198" s="252">
        <v>1.5E-3</v>
      </c>
      <c r="G198" s="234">
        <v>28</v>
      </c>
      <c r="H198" s="236">
        <v>21</v>
      </c>
      <c r="I198" s="237">
        <v>32</v>
      </c>
    </row>
    <row r="199" spans="1:9" ht="47.25">
      <c r="A199" s="221"/>
      <c r="B199" s="240">
        <v>11</v>
      </c>
      <c r="C199" s="304" t="s">
        <v>348</v>
      </c>
      <c r="D199" s="247">
        <v>12.5</v>
      </c>
      <c r="E199" s="251">
        <v>2.0000000000000001E-4</v>
      </c>
      <c r="F199" s="251">
        <v>1.8800000000000001E-2</v>
      </c>
      <c r="G199" s="228">
        <v>20</v>
      </c>
      <c r="H199" s="230">
        <v>17</v>
      </c>
      <c r="I199" s="231">
        <v>14</v>
      </c>
    </row>
    <row r="200" spans="1:9" ht="47.25">
      <c r="A200" s="221"/>
      <c r="B200" s="240">
        <v>12</v>
      </c>
      <c r="C200" s="304" t="s">
        <v>349</v>
      </c>
      <c r="D200" s="247">
        <v>1.25</v>
      </c>
      <c r="E200" s="251">
        <v>3.8000000000000002E-5</v>
      </c>
      <c r="F200" s="251">
        <v>1.8799999999999999E-3</v>
      </c>
      <c r="G200" s="228">
        <v>14</v>
      </c>
      <c r="H200" s="230">
        <v>11</v>
      </c>
      <c r="I200" s="231">
        <v>11</v>
      </c>
    </row>
    <row r="201" spans="1:9" ht="47.25">
      <c r="A201" s="221"/>
      <c r="B201" s="240">
        <v>13</v>
      </c>
      <c r="C201" s="305" t="s">
        <v>350</v>
      </c>
      <c r="D201" s="247">
        <v>0.5</v>
      </c>
      <c r="E201" s="251">
        <v>1.5E-5</v>
      </c>
      <c r="F201" s="251">
        <v>7.5000000000000002E-4</v>
      </c>
      <c r="G201" s="228">
        <v>16</v>
      </c>
      <c r="H201" s="230">
        <v>12</v>
      </c>
      <c r="I201" s="231">
        <v>11</v>
      </c>
    </row>
    <row r="202" spans="1:9" ht="63">
      <c r="A202" s="221"/>
      <c r="B202" s="245">
        <v>14</v>
      </c>
      <c r="C202" s="303" t="s">
        <v>351</v>
      </c>
      <c r="D202" s="248">
        <v>0.5</v>
      </c>
      <c r="E202" s="252">
        <v>1.5E-5</v>
      </c>
      <c r="F202" s="252">
        <v>7.5000000000000002E-4</v>
      </c>
      <c r="G202" s="234">
        <v>26</v>
      </c>
      <c r="H202" s="236">
        <v>22</v>
      </c>
      <c r="I202" s="237">
        <v>17</v>
      </c>
    </row>
    <row r="203" spans="1:9" ht="15.75">
      <c r="A203" s="221"/>
      <c r="B203" s="227"/>
      <c r="C203" s="227"/>
      <c r="D203" s="247"/>
      <c r="E203" s="251"/>
      <c r="F203" s="251"/>
      <c r="G203" s="228"/>
      <c r="H203" s="230"/>
      <c r="I203" s="230"/>
    </row>
    <row r="204" spans="1:9" ht="15.75">
      <c r="A204" s="221"/>
      <c r="B204" s="221"/>
      <c r="C204" s="221"/>
      <c r="D204" s="221"/>
      <c r="E204" s="221"/>
      <c r="F204" s="221"/>
      <c r="G204" s="221"/>
      <c r="H204" s="221"/>
      <c r="I204" s="221"/>
    </row>
    <row r="205" spans="1:9" ht="47.25">
      <c r="A205" s="221" t="s">
        <v>271</v>
      </c>
      <c r="B205" s="216">
        <v>14</v>
      </c>
      <c r="C205" s="217" t="s">
        <v>241</v>
      </c>
      <c r="D205" s="218" t="s">
        <v>242</v>
      </c>
      <c r="E205" s="219" t="s">
        <v>243</v>
      </c>
      <c r="F205" s="219" t="s">
        <v>244</v>
      </c>
      <c r="G205" s="218" t="s">
        <v>245</v>
      </c>
      <c r="H205" s="218" t="s">
        <v>246</v>
      </c>
      <c r="I205" s="220" t="s">
        <v>247</v>
      </c>
    </row>
    <row r="206" spans="1:9" ht="15.75">
      <c r="A206" s="221"/>
      <c r="B206" s="240">
        <v>1</v>
      </c>
      <c r="C206" s="241"/>
      <c r="D206" s="242"/>
      <c r="E206" s="243"/>
      <c r="F206" s="243"/>
      <c r="G206" s="242"/>
      <c r="H206" s="242"/>
      <c r="I206" s="244"/>
    </row>
    <row r="207" spans="1:9" ht="15.75">
      <c r="A207" s="221"/>
      <c r="B207" s="240">
        <v>2</v>
      </c>
      <c r="C207" s="222" t="s">
        <v>303</v>
      </c>
      <c r="D207" s="246">
        <v>1.25</v>
      </c>
      <c r="E207" s="250">
        <v>3.0000000000000001E-5</v>
      </c>
      <c r="F207" s="250">
        <v>1.8749999999999999E-3</v>
      </c>
      <c r="G207" s="223">
        <v>16</v>
      </c>
      <c r="H207" s="225">
        <v>19</v>
      </c>
      <c r="I207" s="226">
        <v>20</v>
      </c>
    </row>
    <row r="208" spans="1:9" ht="15.75">
      <c r="A208" s="221"/>
      <c r="B208" s="240">
        <v>3</v>
      </c>
      <c r="C208" s="227" t="s">
        <v>248</v>
      </c>
      <c r="D208" s="247">
        <v>1.25</v>
      </c>
      <c r="E208" s="251">
        <v>3.0000000000000001E-5</v>
      </c>
      <c r="F208" s="250">
        <v>1.8749999999999999E-3</v>
      </c>
      <c r="G208" s="228">
        <v>18</v>
      </c>
      <c r="H208" s="230">
        <v>21</v>
      </c>
      <c r="I208" s="231">
        <v>20</v>
      </c>
    </row>
    <row r="209" spans="1:9" ht="15.75">
      <c r="A209" s="221"/>
      <c r="B209" s="240">
        <v>4</v>
      </c>
      <c r="C209" s="222" t="s">
        <v>304</v>
      </c>
      <c r="D209" s="246">
        <v>0.5</v>
      </c>
      <c r="E209" s="250">
        <v>1.5E-5</v>
      </c>
      <c r="F209" s="250">
        <v>7.5000000000000002E-4</v>
      </c>
      <c r="G209" s="223">
        <v>18</v>
      </c>
      <c r="H209" s="225">
        <v>18</v>
      </c>
      <c r="I209" s="226">
        <v>17</v>
      </c>
    </row>
    <row r="210" spans="1:9" ht="15.75">
      <c r="A210" s="221"/>
      <c r="B210" s="240">
        <v>5</v>
      </c>
      <c r="C210" s="227" t="s">
        <v>249</v>
      </c>
      <c r="D210" s="247">
        <v>1</v>
      </c>
      <c r="E210" s="251">
        <v>3.0000000000000001E-5</v>
      </c>
      <c r="F210" s="250">
        <v>1.5E-3</v>
      </c>
      <c r="G210" s="228">
        <v>18</v>
      </c>
      <c r="H210" s="230">
        <v>14</v>
      </c>
      <c r="I210" s="231">
        <v>20</v>
      </c>
    </row>
    <row r="211" spans="1:9" ht="15.75">
      <c r="A211" s="221"/>
      <c r="B211" s="240">
        <v>6</v>
      </c>
      <c r="C211" s="222" t="s">
        <v>305</v>
      </c>
      <c r="D211" s="246">
        <v>1</v>
      </c>
      <c r="E211" s="250">
        <v>3.0000000000000001E-5</v>
      </c>
      <c r="F211" s="250">
        <v>1.5E-3</v>
      </c>
      <c r="G211" s="223">
        <v>18</v>
      </c>
      <c r="H211" s="225">
        <v>14</v>
      </c>
      <c r="I211" s="226">
        <v>21</v>
      </c>
    </row>
    <row r="212" spans="1:9" ht="15.75">
      <c r="A212" s="221"/>
      <c r="B212" s="240">
        <v>7</v>
      </c>
      <c r="C212" s="227" t="s">
        <v>306</v>
      </c>
      <c r="D212" s="247">
        <v>4</v>
      </c>
      <c r="E212" s="251">
        <v>1.2E-4</v>
      </c>
      <c r="F212" s="250">
        <v>6.0000000000000001E-3</v>
      </c>
      <c r="G212" s="228">
        <v>20</v>
      </c>
      <c r="H212" s="230">
        <v>14</v>
      </c>
      <c r="I212" s="231">
        <v>23</v>
      </c>
    </row>
    <row r="213" spans="1:9" ht="15.75">
      <c r="A213" s="221"/>
      <c r="B213" s="240">
        <v>8</v>
      </c>
      <c r="C213" s="222" t="s">
        <v>307</v>
      </c>
      <c r="D213" s="246">
        <v>1</v>
      </c>
      <c r="E213" s="250">
        <v>3.0000000000000001E-5</v>
      </c>
      <c r="F213" s="250">
        <v>1.5E-3</v>
      </c>
      <c r="G213" s="223">
        <v>16</v>
      </c>
      <c r="H213" s="225">
        <v>12</v>
      </c>
      <c r="I213" s="226">
        <v>20</v>
      </c>
    </row>
    <row r="214" spans="1:9" ht="15.75">
      <c r="A214" s="221"/>
      <c r="B214" s="240">
        <v>9</v>
      </c>
      <c r="C214" s="227" t="s">
        <v>308</v>
      </c>
      <c r="D214" s="247">
        <v>0.5</v>
      </c>
      <c r="E214" s="251">
        <v>1.5E-5</v>
      </c>
      <c r="F214" s="250">
        <v>7.5000000000000002E-4</v>
      </c>
      <c r="G214" s="228">
        <v>12</v>
      </c>
      <c r="H214" s="230">
        <v>10</v>
      </c>
      <c r="I214" s="231">
        <v>12</v>
      </c>
    </row>
    <row r="215" spans="1:9" ht="15.75">
      <c r="A215" s="221"/>
      <c r="B215" s="245">
        <v>10</v>
      </c>
      <c r="C215" s="233" t="s">
        <v>309</v>
      </c>
      <c r="D215" s="248">
        <v>1</v>
      </c>
      <c r="E215" s="252">
        <v>3.0000000000000001E-5</v>
      </c>
      <c r="F215" s="252">
        <v>1.5E-3</v>
      </c>
      <c r="G215" s="234">
        <v>28</v>
      </c>
      <c r="H215" s="236">
        <v>21</v>
      </c>
      <c r="I215" s="237">
        <v>32</v>
      </c>
    </row>
    <row r="216" spans="1:9" ht="47.25">
      <c r="A216" s="221"/>
      <c r="B216" s="240">
        <v>11</v>
      </c>
      <c r="C216" s="304" t="s">
        <v>348</v>
      </c>
      <c r="D216" s="247">
        <v>12.5</v>
      </c>
      <c r="E216" s="251">
        <v>2.0000000000000001E-4</v>
      </c>
      <c r="F216" s="251">
        <v>1.8800000000000001E-2</v>
      </c>
      <c r="G216" s="228">
        <v>20</v>
      </c>
      <c r="H216" s="230">
        <v>17</v>
      </c>
      <c r="I216" s="231">
        <v>14</v>
      </c>
    </row>
    <row r="217" spans="1:9" ht="47.25">
      <c r="A217" s="221"/>
      <c r="B217" s="240">
        <v>12</v>
      </c>
      <c r="C217" s="304" t="s">
        <v>349</v>
      </c>
      <c r="D217" s="247">
        <v>1.25</v>
      </c>
      <c r="E217" s="251">
        <v>3.8000000000000002E-5</v>
      </c>
      <c r="F217" s="251">
        <v>1.8799999999999999E-3</v>
      </c>
      <c r="G217" s="228">
        <v>14</v>
      </c>
      <c r="H217" s="230">
        <v>11</v>
      </c>
      <c r="I217" s="231">
        <v>11</v>
      </c>
    </row>
    <row r="218" spans="1:9" ht="47.25">
      <c r="A218" s="221"/>
      <c r="B218" s="240">
        <v>13</v>
      </c>
      <c r="C218" s="305" t="s">
        <v>350</v>
      </c>
      <c r="D218" s="247">
        <v>0.5</v>
      </c>
      <c r="E218" s="251">
        <v>1.5E-5</v>
      </c>
      <c r="F218" s="251">
        <v>7.5000000000000002E-4</v>
      </c>
      <c r="G218" s="228">
        <v>16</v>
      </c>
      <c r="H218" s="230">
        <v>12</v>
      </c>
      <c r="I218" s="231">
        <v>11</v>
      </c>
    </row>
    <row r="219" spans="1:9" ht="63">
      <c r="A219" s="221"/>
      <c r="B219" s="245">
        <v>14</v>
      </c>
      <c r="C219" s="303" t="s">
        <v>351</v>
      </c>
      <c r="D219" s="248">
        <v>0.5</v>
      </c>
      <c r="E219" s="252">
        <v>1.5E-5</v>
      </c>
      <c r="F219" s="252">
        <v>7.5000000000000002E-4</v>
      </c>
      <c r="G219" s="234">
        <v>26</v>
      </c>
      <c r="H219" s="236">
        <v>22</v>
      </c>
      <c r="I219" s="237">
        <v>17</v>
      </c>
    </row>
    <row r="220" spans="1:9" ht="15.75">
      <c r="A220" s="221"/>
      <c r="B220" s="227"/>
      <c r="C220" s="227"/>
      <c r="D220" s="247"/>
      <c r="E220" s="251"/>
      <c r="F220" s="251"/>
      <c r="G220" s="228"/>
      <c r="H220" s="230"/>
      <c r="I220" s="230"/>
    </row>
    <row r="221" spans="1:9" ht="15.75">
      <c r="A221" s="221"/>
      <c r="B221" s="221"/>
      <c r="C221" s="221"/>
      <c r="D221" s="221"/>
      <c r="E221" s="221"/>
      <c r="F221" s="221"/>
      <c r="G221" s="221"/>
      <c r="H221" s="221"/>
      <c r="I221" s="221"/>
    </row>
    <row r="222" spans="1:9" ht="47.25">
      <c r="A222" s="221" t="s">
        <v>272</v>
      </c>
      <c r="B222" s="216">
        <v>14</v>
      </c>
      <c r="C222" s="217" t="s">
        <v>241</v>
      </c>
      <c r="D222" s="218" t="s">
        <v>242</v>
      </c>
      <c r="E222" s="219" t="s">
        <v>243</v>
      </c>
      <c r="F222" s="219" t="s">
        <v>244</v>
      </c>
      <c r="G222" s="218" t="s">
        <v>245</v>
      </c>
      <c r="H222" s="218" t="s">
        <v>246</v>
      </c>
      <c r="I222" s="220" t="s">
        <v>247</v>
      </c>
    </row>
    <row r="223" spans="1:9" ht="15.75">
      <c r="A223" s="221"/>
      <c r="B223" s="240">
        <v>1</v>
      </c>
      <c r="C223" s="241"/>
      <c r="D223" s="242"/>
      <c r="E223" s="243"/>
      <c r="F223" s="243"/>
      <c r="G223" s="242"/>
      <c r="H223" s="242"/>
      <c r="I223" s="244"/>
    </row>
    <row r="224" spans="1:9" ht="15.75">
      <c r="A224" s="221"/>
      <c r="B224" s="240">
        <v>2</v>
      </c>
      <c r="C224" s="222" t="s">
        <v>303</v>
      </c>
      <c r="D224" s="246">
        <v>1.25</v>
      </c>
      <c r="E224" s="250">
        <v>3.0000000000000001E-5</v>
      </c>
      <c r="F224" s="250">
        <v>1.8749999999999999E-3</v>
      </c>
      <c r="G224" s="223">
        <v>16</v>
      </c>
      <c r="H224" s="225">
        <v>19</v>
      </c>
      <c r="I224" s="226">
        <v>20</v>
      </c>
    </row>
    <row r="225" spans="1:9" ht="15.75">
      <c r="A225" s="221"/>
      <c r="B225" s="240">
        <v>3</v>
      </c>
      <c r="C225" s="227" t="s">
        <v>248</v>
      </c>
      <c r="D225" s="247">
        <v>1.25</v>
      </c>
      <c r="E225" s="251">
        <v>3.0000000000000001E-5</v>
      </c>
      <c r="F225" s="250">
        <v>1.8749999999999999E-3</v>
      </c>
      <c r="G225" s="228">
        <v>18</v>
      </c>
      <c r="H225" s="230">
        <v>21</v>
      </c>
      <c r="I225" s="231">
        <v>20</v>
      </c>
    </row>
    <row r="226" spans="1:9" ht="15.75">
      <c r="A226" s="221"/>
      <c r="B226" s="240">
        <v>4</v>
      </c>
      <c r="C226" s="222" t="s">
        <v>304</v>
      </c>
      <c r="D226" s="246">
        <v>0.5</v>
      </c>
      <c r="E226" s="250">
        <v>1.5E-5</v>
      </c>
      <c r="F226" s="250">
        <v>7.5000000000000002E-4</v>
      </c>
      <c r="G226" s="223">
        <v>18</v>
      </c>
      <c r="H226" s="225">
        <v>18</v>
      </c>
      <c r="I226" s="226">
        <v>17</v>
      </c>
    </row>
    <row r="227" spans="1:9" ht="15.75">
      <c r="A227" s="221"/>
      <c r="B227" s="240">
        <v>5</v>
      </c>
      <c r="C227" s="227" t="s">
        <v>249</v>
      </c>
      <c r="D227" s="247">
        <v>1</v>
      </c>
      <c r="E227" s="251">
        <v>3.0000000000000001E-5</v>
      </c>
      <c r="F227" s="250">
        <v>1.5E-3</v>
      </c>
      <c r="G227" s="228">
        <v>18</v>
      </c>
      <c r="H227" s="230">
        <v>14</v>
      </c>
      <c r="I227" s="231">
        <v>20</v>
      </c>
    </row>
    <row r="228" spans="1:9" ht="15.75">
      <c r="A228" s="221"/>
      <c r="B228" s="240">
        <v>6</v>
      </c>
      <c r="C228" s="222" t="s">
        <v>305</v>
      </c>
      <c r="D228" s="246">
        <v>1</v>
      </c>
      <c r="E228" s="250">
        <v>3.0000000000000001E-5</v>
      </c>
      <c r="F228" s="250">
        <v>1.5E-3</v>
      </c>
      <c r="G228" s="223">
        <v>18</v>
      </c>
      <c r="H228" s="225">
        <v>14</v>
      </c>
      <c r="I228" s="226">
        <v>21</v>
      </c>
    </row>
    <row r="229" spans="1:9" ht="15.75">
      <c r="A229" s="221"/>
      <c r="B229" s="240">
        <v>7</v>
      </c>
      <c r="C229" s="227" t="s">
        <v>306</v>
      </c>
      <c r="D229" s="247">
        <v>4</v>
      </c>
      <c r="E229" s="251">
        <v>1.2E-4</v>
      </c>
      <c r="F229" s="250">
        <v>6.0000000000000001E-3</v>
      </c>
      <c r="G229" s="228">
        <v>20</v>
      </c>
      <c r="H229" s="230">
        <v>14</v>
      </c>
      <c r="I229" s="231">
        <v>23</v>
      </c>
    </row>
    <row r="230" spans="1:9" ht="15.75">
      <c r="A230" s="221"/>
      <c r="B230" s="240">
        <v>8</v>
      </c>
      <c r="C230" s="222" t="s">
        <v>307</v>
      </c>
      <c r="D230" s="246">
        <v>1</v>
      </c>
      <c r="E230" s="250">
        <v>3.0000000000000001E-5</v>
      </c>
      <c r="F230" s="250">
        <v>1.5E-3</v>
      </c>
      <c r="G230" s="223">
        <v>16</v>
      </c>
      <c r="H230" s="225">
        <v>12</v>
      </c>
      <c r="I230" s="226">
        <v>20</v>
      </c>
    </row>
    <row r="231" spans="1:9" ht="15.75">
      <c r="A231" s="221"/>
      <c r="B231" s="240">
        <v>9</v>
      </c>
      <c r="C231" s="227" t="s">
        <v>308</v>
      </c>
      <c r="D231" s="247">
        <v>0.5</v>
      </c>
      <c r="E231" s="251">
        <v>1.5E-5</v>
      </c>
      <c r="F231" s="250">
        <v>7.5000000000000002E-4</v>
      </c>
      <c r="G231" s="228">
        <v>12</v>
      </c>
      <c r="H231" s="230">
        <v>10</v>
      </c>
      <c r="I231" s="231">
        <v>12</v>
      </c>
    </row>
    <row r="232" spans="1:9" ht="15.75">
      <c r="A232" s="221"/>
      <c r="B232" s="245">
        <v>10</v>
      </c>
      <c r="C232" s="233" t="s">
        <v>309</v>
      </c>
      <c r="D232" s="248">
        <v>1</v>
      </c>
      <c r="E232" s="252">
        <v>3.0000000000000001E-5</v>
      </c>
      <c r="F232" s="252">
        <v>1.5E-3</v>
      </c>
      <c r="G232" s="234">
        <v>28</v>
      </c>
      <c r="H232" s="236">
        <v>21</v>
      </c>
      <c r="I232" s="237">
        <v>32</v>
      </c>
    </row>
    <row r="233" spans="1:9" ht="47.25">
      <c r="A233" s="221"/>
      <c r="B233" s="240">
        <v>11</v>
      </c>
      <c r="C233" s="304" t="s">
        <v>348</v>
      </c>
      <c r="D233" s="247">
        <v>12.5</v>
      </c>
      <c r="E233" s="251">
        <v>2.0000000000000001E-4</v>
      </c>
      <c r="F233" s="251">
        <v>1.8800000000000001E-2</v>
      </c>
      <c r="G233" s="228">
        <v>20</v>
      </c>
      <c r="H233" s="230">
        <v>17</v>
      </c>
      <c r="I233" s="231">
        <v>14</v>
      </c>
    </row>
    <row r="234" spans="1:9" ht="47.25">
      <c r="A234" s="221"/>
      <c r="B234" s="240">
        <v>12</v>
      </c>
      <c r="C234" s="304" t="s">
        <v>349</v>
      </c>
      <c r="D234" s="247">
        <v>1.25</v>
      </c>
      <c r="E234" s="251">
        <v>3.8000000000000002E-5</v>
      </c>
      <c r="F234" s="251">
        <v>1.8799999999999999E-3</v>
      </c>
      <c r="G234" s="228">
        <v>14</v>
      </c>
      <c r="H234" s="230">
        <v>11</v>
      </c>
      <c r="I234" s="231">
        <v>11</v>
      </c>
    </row>
    <row r="235" spans="1:9" ht="47.25">
      <c r="A235" s="221"/>
      <c r="B235" s="240">
        <v>13</v>
      </c>
      <c r="C235" s="305" t="s">
        <v>350</v>
      </c>
      <c r="D235" s="247">
        <v>0.5</v>
      </c>
      <c r="E235" s="251">
        <v>1.5E-5</v>
      </c>
      <c r="F235" s="251">
        <v>7.5000000000000002E-4</v>
      </c>
      <c r="G235" s="228">
        <v>16</v>
      </c>
      <c r="H235" s="230">
        <v>12</v>
      </c>
      <c r="I235" s="231">
        <v>11</v>
      </c>
    </row>
    <row r="236" spans="1:9" ht="63">
      <c r="A236" s="221"/>
      <c r="B236" s="245">
        <v>14</v>
      </c>
      <c r="C236" s="303" t="s">
        <v>351</v>
      </c>
      <c r="D236" s="248">
        <v>0.5</v>
      </c>
      <c r="E236" s="252">
        <v>1.5E-5</v>
      </c>
      <c r="F236" s="252">
        <v>7.5000000000000002E-4</v>
      </c>
      <c r="G236" s="234">
        <v>26</v>
      </c>
      <c r="H236" s="236">
        <v>22</v>
      </c>
      <c r="I236" s="237">
        <v>17</v>
      </c>
    </row>
    <row r="237" spans="1:9" ht="15.75">
      <c r="A237" s="221"/>
      <c r="B237" s="227"/>
      <c r="C237" s="227"/>
      <c r="D237" s="247"/>
      <c r="E237" s="251"/>
      <c r="F237" s="251"/>
      <c r="G237" s="228"/>
      <c r="H237" s="230"/>
      <c r="I237" s="230"/>
    </row>
    <row r="238" spans="1:9" ht="15.75">
      <c r="A238" s="221"/>
      <c r="B238" s="221"/>
      <c r="C238" s="221"/>
      <c r="D238" s="221"/>
      <c r="E238" s="221"/>
      <c r="F238" s="221"/>
      <c r="G238" s="221"/>
      <c r="H238" s="221"/>
      <c r="I238" s="221"/>
    </row>
    <row r="239" spans="1:9" ht="47.25">
      <c r="A239" s="221" t="s">
        <v>273</v>
      </c>
      <c r="B239" s="216">
        <v>14</v>
      </c>
      <c r="C239" s="217" t="s">
        <v>241</v>
      </c>
      <c r="D239" s="218" t="s">
        <v>242</v>
      </c>
      <c r="E239" s="219" t="s">
        <v>243</v>
      </c>
      <c r="F239" s="219" t="s">
        <v>244</v>
      </c>
      <c r="G239" s="218" t="s">
        <v>245</v>
      </c>
      <c r="H239" s="218" t="s">
        <v>246</v>
      </c>
      <c r="I239" s="220" t="s">
        <v>247</v>
      </c>
    </row>
    <row r="240" spans="1:9" ht="15.75">
      <c r="A240" s="221"/>
      <c r="B240" s="240">
        <v>1</v>
      </c>
      <c r="C240" s="241"/>
      <c r="D240" s="242"/>
      <c r="E240" s="243"/>
      <c r="F240" s="243"/>
      <c r="G240" s="242"/>
      <c r="H240" s="242"/>
      <c r="I240" s="244"/>
    </row>
    <row r="241" spans="1:9" ht="15.75">
      <c r="A241" s="221"/>
      <c r="B241" s="240">
        <v>2</v>
      </c>
      <c r="C241" s="222" t="s">
        <v>303</v>
      </c>
      <c r="D241" s="246">
        <v>1.25</v>
      </c>
      <c r="E241" s="250">
        <v>3.0000000000000001E-5</v>
      </c>
      <c r="F241" s="250">
        <v>1.8749999999999999E-3</v>
      </c>
      <c r="G241" s="223">
        <v>16</v>
      </c>
      <c r="H241" s="225">
        <v>19</v>
      </c>
      <c r="I241" s="226">
        <v>20</v>
      </c>
    </row>
    <row r="242" spans="1:9" ht="15.75">
      <c r="A242" s="221"/>
      <c r="B242" s="240">
        <v>3</v>
      </c>
      <c r="C242" s="227" t="s">
        <v>248</v>
      </c>
      <c r="D242" s="247">
        <v>1.25</v>
      </c>
      <c r="E242" s="251">
        <v>3.0000000000000001E-5</v>
      </c>
      <c r="F242" s="250">
        <v>1.8749999999999999E-3</v>
      </c>
      <c r="G242" s="228">
        <v>18</v>
      </c>
      <c r="H242" s="230">
        <v>21</v>
      </c>
      <c r="I242" s="231">
        <v>20</v>
      </c>
    </row>
    <row r="243" spans="1:9" ht="15.75">
      <c r="A243" s="221"/>
      <c r="B243" s="240">
        <v>4</v>
      </c>
      <c r="C243" s="222" t="s">
        <v>304</v>
      </c>
      <c r="D243" s="246">
        <v>0.5</v>
      </c>
      <c r="E243" s="250">
        <v>1.5E-5</v>
      </c>
      <c r="F243" s="250">
        <v>7.5000000000000002E-4</v>
      </c>
      <c r="G243" s="223">
        <v>18</v>
      </c>
      <c r="H243" s="225">
        <v>18</v>
      </c>
      <c r="I243" s="226">
        <v>17</v>
      </c>
    </row>
    <row r="244" spans="1:9" ht="15.75">
      <c r="A244" s="221"/>
      <c r="B244" s="240">
        <v>5</v>
      </c>
      <c r="C244" s="227" t="s">
        <v>249</v>
      </c>
      <c r="D244" s="247">
        <v>1</v>
      </c>
      <c r="E244" s="251">
        <v>3.0000000000000001E-5</v>
      </c>
      <c r="F244" s="250">
        <v>1.5E-3</v>
      </c>
      <c r="G244" s="228">
        <v>18</v>
      </c>
      <c r="H244" s="230">
        <v>14</v>
      </c>
      <c r="I244" s="231">
        <v>20</v>
      </c>
    </row>
    <row r="245" spans="1:9" ht="15.75">
      <c r="A245" s="221"/>
      <c r="B245" s="240">
        <v>6</v>
      </c>
      <c r="C245" s="222" t="s">
        <v>305</v>
      </c>
      <c r="D245" s="246">
        <v>1</v>
      </c>
      <c r="E245" s="250">
        <v>3.0000000000000001E-5</v>
      </c>
      <c r="F245" s="250">
        <v>1.5E-3</v>
      </c>
      <c r="G245" s="223">
        <v>18</v>
      </c>
      <c r="H245" s="225">
        <v>14</v>
      </c>
      <c r="I245" s="226">
        <v>21</v>
      </c>
    </row>
    <row r="246" spans="1:9" ht="15.75">
      <c r="A246" s="221"/>
      <c r="B246" s="240">
        <v>7</v>
      </c>
      <c r="C246" s="227" t="s">
        <v>306</v>
      </c>
      <c r="D246" s="247">
        <v>4</v>
      </c>
      <c r="E246" s="251">
        <v>1.2E-4</v>
      </c>
      <c r="F246" s="250">
        <v>6.0000000000000001E-3</v>
      </c>
      <c r="G246" s="228">
        <v>20</v>
      </c>
      <c r="H246" s="230">
        <v>14</v>
      </c>
      <c r="I246" s="231">
        <v>23</v>
      </c>
    </row>
    <row r="247" spans="1:9" ht="15.75">
      <c r="A247" s="221"/>
      <c r="B247" s="240">
        <v>8</v>
      </c>
      <c r="C247" s="222" t="s">
        <v>307</v>
      </c>
      <c r="D247" s="246">
        <v>1</v>
      </c>
      <c r="E247" s="250">
        <v>3.0000000000000001E-5</v>
      </c>
      <c r="F247" s="250">
        <v>1.5E-3</v>
      </c>
      <c r="G247" s="223">
        <v>16</v>
      </c>
      <c r="H247" s="225">
        <v>12</v>
      </c>
      <c r="I247" s="226">
        <v>20</v>
      </c>
    </row>
    <row r="248" spans="1:9" ht="15.75">
      <c r="A248" s="221"/>
      <c r="B248" s="240">
        <v>9</v>
      </c>
      <c r="C248" s="227" t="s">
        <v>308</v>
      </c>
      <c r="D248" s="247">
        <v>0.5</v>
      </c>
      <c r="E248" s="251">
        <v>1.5E-5</v>
      </c>
      <c r="F248" s="250">
        <v>7.5000000000000002E-4</v>
      </c>
      <c r="G248" s="228">
        <v>12</v>
      </c>
      <c r="H248" s="230">
        <v>10</v>
      </c>
      <c r="I248" s="231">
        <v>12</v>
      </c>
    </row>
    <row r="249" spans="1:9" ht="15.75">
      <c r="A249" s="221"/>
      <c r="B249" s="245">
        <v>10</v>
      </c>
      <c r="C249" s="233" t="s">
        <v>309</v>
      </c>
      <c r="D249" s="248">
        <v>1</v>
      </c>
      <c r="E249" s="252">
        <v>3.0000000000000001E-5</v>
      </c>
      <c r="F249" s="252">
        <v>1.5E-3</v>
      </c>
      <c r="G249" s="234">
        <v>28</v>
      </c>
      <c r="H249" s="236">
        <v>21</v>
      </c>
      <c r="I249" s="237">
        <v>32</v>
      </c>
    </row>
    <row r="250" spans="1:9" ht="47.25">
      <c r="A250" s="221"/>
      <c r="B250" s="240">
        <v>11</v>
      </c>
      <c r="C250" s="304" t="s">
        <v>348</v>
      </c>
      <c r="D250" s="247">
        <v>12.5</v>
      </c>
      <c r="E250" s="251">
        <v>2.0000000000000001E-4</v>
      </c>
      <c r="F250" s="251">
        <v>1.8800000000000001E-2</v>
      </c>
      <c r="G250" s="228">
        <v>20</v>
      </c>
      <c r="H250" s="230">
        <v>17</v>
      </c>
      <c r="I250" s="231">
        <v>14</v>
      </c>
    </row>
    <row r="251" spans="1:9" ht="47.25">
      <c r="A251" s="221"/>
      <c r="B251" s="240">
        <v>12</v>
      </c>
      <c r="C251" s="304" t="s">
        <v>349</v>
      </c>
      <c r="D251" s="247">
        <v>1.25</v>
      </c>
      <c r="E251" s="251">
        <v>3.8000000000000002E-5</v>
      </c>
      <c r="F251" s="251">
        <v>1.8799999999999999E-3</v>
      </c>
      <c r="G251" s="228">
        <v>14</v>
      </c>
      <c r="H251" s="230">
        <v>11</v>
      </c>
      <c r="I251" s="231">
        <v>11</v>
      </c>
    </row>
    <row r="252" spans="1:9" ht="47.25">
      <c r="A252" s="221"/>
      <c r="B252" s="240">
        <v>13</v>
      </c>
      <c r="C252" s="305" t="s">
        <v>350</v>
      </c>
      <c r="D252" s="247">
        <v>0.5</v>
      </c>
      <c r="E252" s="251">
        <v>1.5E-5</v>
      </c>
      <c r="F252" s="251">
        <v>7.5000000000000002E-4</v>
      </c>
      <c r="G252" s="228">
        <v>16</v>
      </c>
      <c r="H252" s="230">
        <v>12</v>
      </c>
      <c r="I252" s="231">
        <v>11</v>
      </c>
    </row>
    <row r="253" spans="1:9" ht="63">
      <c r="A253" s="221"/>
      <c r="B253" s="245">
        <v>14</v>
      </c>
      <c r="C253" s="303" t="s">
        <v>351</v>
      </c>
      <c r="D253" s="248">
        <v>0.5</v>
      </c>
      <c r="E253" s="252">
        <v>1.5E-5</v>
      </c>
      <c r="F253" s="252">
        <v>7.5000000000000002E-4</v>
      </c>
      <c r="G253" s="234">
        <v>26</v>
      </c>
      <c r="H253" s="236">
        <v>22</v>
      </c>
      <c r="I253" s="237">
        <v>17</v>
      </c>
    </row>
    <row r="254" spans="1:9" ht="15.75">
      <c r="A254" s="221"/>
      <c r="B254" s="227"/>
      <c r="C254" s="227"/>
      <c r="D254" s="247"/>
      <c r="E254" s="251"/>
      <c r="F254" s="251"/>
      <c r="G254" s="228"/>
      <c r="H254" s="230"/>
      <c r="I254" s="230"/>
    </row>
    <row r="255" spans="1:9" ht="15.75">
      <c r="A255" s="221"/>
      <c r="B255" s="221"/>
      <c r="C255" s="221"/>
      <c r="D255" s="221"/>
      <c r="E255" s="221"/>
      <c r="F255" s="221"/>
      <c r="G255" s="221"/>
      <c r="H255" s="221"/>
      <c r="I255" s="221"/>
    </row>
    <row r="256" spans="1:9" ht="47.25">
      <c r="A256" s="221" t="s">
        <v>274</v>
      </c>
      <c r="B256" s="216">
        <v>14</v>
      </c>
      <c r="C256" s="217" t="s">
        <v>241</v>
      </c>
      <c r="D256" s="218" t="s">
        <v>242</v>
      </c>
      <c r="E256" s="219" t="s">
        <v>243</v>
      </c>
      <c r="F256" s="219" t="s">
        <v>244</v>
      </c>
      <c r="G256" s="218" t="s">
        <v>245</v>
      </c>
      <c r="H256" s="218" t="s">
        <v>246</v>
      </c>
      <c r="I256" s="220" t="s">
        <v>247</v>
      </c>
    </row>
    <row r="257" spans="1:9" ht="15.75">
      <c r="A257" s="221"/>
      <c r="B257" s="240">
        <v>1</v>
      </c>
      <c r="C257" s="241"/>
      <c r="D257" s="242"/>
      <c r="E257" s="243"/>
      <c r="F257" s="243"/>
      <c r="G257" s="242"/>
      <c r="H257" s="242"/>
      <c r="I257" s="244"/>
    </row>
    <row r="258" spans="1:9" ht="15.75">
      <c r="A258" s="221"/>
      <c r="B258" s="240">
        <v>2</v>
      </c>
      <c r="C258" s="222" t="s">
        <v>303</v>
      </c>
      <c r="D258" s="246">
        <v>1.25</v>
      </c>
      <c r="E258" s="250">
        <v>3.0000000000000001E-5</v>
      </c>
      <c r="F258" s="250">
        <v>1.8749999999999999E-3</v>
      </c>
      <c r="G258" s="223">
        <v>16</v>
      </c>
      <c r="H258" s="225">
        <v>19</v>
      </c>
      <c r="I258" s="226">
        <v>20</v>
      </c>
    </row>
    <row r="259" spans="1:9" ht="15.75">
      <c r="A259" s="221"/>
      <c r="B259" s="240">
        <v>3</v>
      </c>
      <c r="C259" s="227" t="s">
        <v>248</v>
      </c>
      <c r="D259" s="247">
        <v>1.25</v>
      </c>
      <c r="E259" s="251">
        <v>3.0000000000000001E-5</v>
      </c>
      <c r="F259" s="250">
        <v>1.8749999999999999E-3</v>
      </c>
      <c r="G259" s="228">
        <v>18</v>
      </c>
      <c r="H259" s="230">
        <v>21</v>
      </c>
      <c r="I259" s="231">
        <v>20</v>
      </c>
    </row>
    <row r="260" spans="1:9" ht="15.75">
      <c r="A260" s="221"/>
      <c r="B260" s="240">
        <v>4</v>
      </c>
      <c r="C260" s="222" t="s">
        <v>304</v>
      </c>
      <c r="D260" s="246">
        <v>0.5</v>
      </c>
      <c r="E260" s="250">
        <v>1.5E-5</v>
      </c>
      <c r="F260" s="250">
        <v>7.5000000000000002E-4</v>
      </c>
      <c r="G260" s="223">
        <v>18</v>
      </c>
      <c r="H260" s="225">
        <v>18</v>
      </c>
      <c r="I260" s="226">
        <v>17</v>
      </c>
    </row>
    <row r="261" spans="1:9" ht="15.75">
      <c r="A261" s="221"/>
      <c r="B261" s="240">
        <v>5</v>
      </c>
      <c r="C261" s="227" t="s">
        <v>249</v>
      </c>
      <c r="D261" s="247">
        <v>1</v>
      </c>
      <c r="E261" s="251">
        <v>3.0000000000000001E-5</v>
      </c>
      <c r="F261" s="250">
        <v>1.5E-3</v>
      </c>
      <c r="G261" s="228">
        <v>18</v>
      </c>
      <c r="H261" s="230">
        <v>14</v>
      </c>
      <c r="I261" s="231">
        <v>20</v>
      </c>
    </row>
    <row r="262" spans="1:9" ht="15.75">
      <c r="A262" s="221"/>
      <c r="B262" s="240">
        <v>6</v>
      </c>
      <c r="C262" s="222" t="s">
        <v>305</v>
      </c>
      <c r="D262" s="246">
        <v>1</v>
      </c>
      <c r="E262" s="250">
        <v>3.0000000000000001E-5</v>
      </c>
      <c r="F262" s="250">
        <v>1.5E-3</v>
      </c>
      <c r="G262" s="223">
        <v>18</v>
      </c>
      <c r="H262" s="225">
        <v>14</v>
      </c>
      <c r="I262" s="226">
        <v>21</v>
      </c>
    </row>
    <row r="263" spans="1:9" ht="15.75">
      <c r="A263" s="221"/>
      <c r="B263" s="240">
        <v>7</v>
      </c>
      <c r="C263" s="227" t="s">
        <v>306</v>
      </c>
      <c r="D263" s="247">
        <v>4</v>
      </c>
      <c r="E263" s="251">
        <v>1.2E-4</v>
      </c>
      <c r="F263" s="250">
        <v>6.0000000000000001E-3</v>
      </c>
      <c r="G263" s="228">
        <v>20</v>
      </c>
      <c r="H263" s="230">
        <v>14</v>
      </c>
      <c r="I263" s="231">
        <v>23</v>
      </c>
    </row>
    <row r="264" spans="1:9" ht="15.75">
      <c r="A264" s="221"/>
      <c r="B264" s="240">
        <v>8</v>
      </c>
      <c r="C264" s="222" t="s">
        <v>307</v>
      </c>
      <c r="D264" s="246">
        <v>1</v>
      </c>
      <c r="E264" s="250">
        <v>3.0000000000000001E-5</v>
      </c>
      <c r="F264" s="250">
        <v>1.5E-3</v>
      </c>
      <c r="G264" s="223">
        <v>16</v>
      </c>
      <c r="H264" s="225">
        <v>12</v>
      </c>
      <c r="I264" s="226">
        <v>20</v>
      </c>
    </row>
    <row r="265" spans="1:9" ht="15.75">
      <c r="A265" s="221"/>
      <c r="B265" s="240">
        <v>9</v>
      </c>
      <c r="C265" s="227" t="s">
        <v>308</v>
      </c>
      <c r="D265" s="247">
        <v>0.5</v>
      </c>
      <c r="E265" s="251">
        <v>1.5E-5</v>
      </c>
      <c r="F265" s="250">
        <v>7.5000000000000002E-4</v>
      </c>
      <c r="G265" s="228">
        <v>12</v>
      </c>
      <c r="H265" s="230">
        <v>10</v>
      </c>
      <c r="I265" s="231">
        <v>12</v>
      </c>
    </row>
    <row r="266" spans="1:9" ht="15.75">
      <c r="A266" s="221"/>
      <c r="B266" s="245">
        <v>10</v>
      </c>
      <c r="C266" s="233" t="s">
        <v>309</v>
      </c>
      <c r="D266" s="248">
        <v>1</v>
      </c>
      <c r="E266" s="252">
        <v>3.0000000000000001E-5</v>
      </c>
      <c r="F266" s="252">
        <v>1.5E-3</v>
      </c>
      <c r="G266" s="234">
        <v>28</v>
      </c>
      <c r="H266" s="236">
        <v>21</v>
      </c>
      <c r="I266" s="237">
        <v>32</v>
      </c>
    </row>
    <row r="267" spans="1:9" ht="47.25">
      <c r="A267" s="221"/>
      <c r="B267" s="240">
        <v>11</v>
      </c>
      <c r="C267" s="304" t="s">
        <v>348</v>
      </c>
      <c r="D267" s="247">
        <v>12.5</v>
      </c>
      <c r="E267" s="251">
        <v>2.0000000000000001E-4</v>
      </c>
      <c r="F267" s="251">
        <v>1.8800000000000001E-2</v>
      </c>
      <c r="G267" s="228">
        <v>20</v>
      </c>
      <c r="H267" s="230">
        <v>17</v>
      </c>
      <c r="I267" s="231">
        <v>14</v>
      </c>
    </row>
    <row r="268" spans="1:9" ht="47.25">
      <c r="A268" s="221"/>
      <c r="B268" s="240">
        <v>12</v>
      </c>
      <c r="C268" s="304" t="s">
        <v>349</v>
      </c>
      <c r="D268" s="247">
        <v>1.25</v>
      </c>
      <c r="E268" s="251">
        <v>3.8000000000000002E-5</v>
      </c>
      <c r="F268" s="251">
        <v>1.8799999999999999E-3</v>
      </c>
      <c r="G268" s="228">
        <v>14</v>
      </c>
      <c r="H268" s="230">
        <v>11</v>
      </c>
      <c r="I268" s="231">
        <v>11</v>
      </c>
    </row>
    <row r="269" spans="1:9" ht="47.25">
      <c r="A269" s="221"/>
      <c r="B269" s="240">
        <v>13</v>
      </c>
      <c r="C269" s="305" t="s">
        <v>350</v>
      </c>
      <c r="D269" s="247">
        <v>0.5</v>
      </c>
      <c r="E269" s="251">
        <v>1.5E-5</v>
      </c>
      <c r="F269" s="251">
        <v>7.5000000000000002E-4</v>
      </c>
      <c r="G269" s="228">
        <v>16</v>
      </c>
      <c r="H269" s="230">
        <v>12</v>
      </c>
      <c r="I269" s="231">
        <v>11</v>
      </c>
    </row>
    <row r="270" spans="1:9" ht="63">
      <c r="A270" s="221"/>
      <c r="B270" s="245">
        <v>14</v>
      </c>
      <c r="C270" s="303" t="s">
        <v>351</v>
      </c>
      <c r="D270" s="248">
        <v>0.5</v>
      </c>
      <c r="E270" s="252">
        <v>1.5E-5</v>
      </c>
      <c r="F270" s="252">
        <v>7.5000000000000002E-4</v>
      </c>
      <c r="G270" s="234">
        <v>26</v>
      </c>
      <c r="H270" s="236">
        <v>22</v>
      </c>
      <c r="I270" s="237">
        <v>17</v>
      </c>
    </row>
    <row r="271" spans="1:9" ht="15.75">
      <c r="A271" s="221"/>
      <c r="B271" s="227"/>
      <c r="C271" s="227"/>
      <c r="D271" s="247"/>
      <c r="E271" s="251"/>
      <c r="F271" s="251"/>
      <c r="G271" s="228"/>
      <c r="H271" s="230"/>
      <c r="I271" s="230"/>
    </row>
    <row r="272" spans="1:9" ht="15.75">
      <c r="A272" s="221"/>
      <c r="B272" s="221"/>
      <c r="C272" s="221"/>
      <c r="D272" s="221"/>
      <c r="E272" s="221"/>
      <c r="F272" s="221"/>
      <c r="G272" s="221"/>
      <c r="H272" s="221"/>
      <c r="I272" s="221"/>
    </row>
    <row r="273" spans="1:9" ht="47.25">
      <c r="A273" s="221" t="s">
        <v>275</v>
      </c>
      <c r="B273" s="216">
        <v>14</v>
      </c>
      <c r="C273" s="217" t="s">
        <v>241</v>
      </c>
      <c r="D273" s="218" t="s">
        <v>242</v>
      </c>
      <c r="E273" s="219" t="s">
        <v>243</v>
      </c>
      <c r="F273" s="219" t="s">
        <v>244</v>
      </c>
      <c r="G273" s="218" t="s">
        <v>245</v>
      </c>
      <c r="H273" s="218" t="s">
        <v>246</v>
      </c>
      <c r="I273" s="220" t="s">
        <v>247</v>
      </c>
    </row>
    <row r="274" spans="1:9" ht="15.75">
      <c r="A274" s="221"/>
      <c r="B274" s="240">
        <v>1</v>
      </c>
      <c r="C274" s="241"/>
      <c r="D274" s="242"/>
      <c r="E274" s="243"/>
      <c r="F274" s="243"/>
      <c r="G274" s="242"/>
      <c r="H274" s="242"/>
      <c r="I274" s="244"/>
    </row>
    <row r="275" spans="1:9" ht="15.75">
      <c r="A275" s="221"/>
      <c r="B275" s="240">
        <v>2</v>
      </c>
      <c r="C275" s="222" t="s">
        <v>303</v>
      </c>
      <c r="D275" s="246">
        <v>1.25</v>
      </c>
      <c r="E275" s="250">
        <v>3.0000000000000001E-5</v>
      </c>
      <c r="F275" s="250">
        <v>1.8749999999999999E-3</v>
      </c>
      <c r="G275" s="223">
        <v>16</v>
      </c>
      <c r="H275" s="225">
        <v>19</v>
      </c>
      <c r="I275" s="226">
        <v>20</v>
      </c>
    </row>
    <row r="276" spans="1:9" ht="15.75">
      <c r="A276" s="221"/>
      <c r="B276" s="240">
        <v>3</v>
      </c>
      <c r="C276" s="227" t="s">
        <v>248</v>
      </c>
      <c r="D276" s="247">
        <v>1.25</v>
      </c>
      <c r="E276" s="251">
        <v>3.0000000000000001E-5</v>
      </c>
      <c r="F276" s="250">
        <v>1.8749999999999999E-3</v>
      </c>
      <c r="G276" s="228">
        <v>18</v>
      </c>
      <c r="H276" s="230">
        <v>21</v>
      </c>
      <c r="I276" s="231">
        <v>20</v>
      </c>
    </row>
    <row r="277" spans="1:9" ht="15.75">
      <c r="A277" s="221"/>
      <c r="B277" s="240">
        <v>4</v>
      </c>
      <c r="C277" s="222" t="s">
        <v>304</v>
      </c>
      <c r="D277" s="246">
        <v>0.5</v>
      </c>
      <c r="E277" s="250">
        <v>1.5E-5</v>
      </c>
      <c r="F277" s="250">
        <v>7.5000000000000002E-4</v>
      </c>
      <c r="G277" s="223">
        <v>18</v>
      </c>
      <c r="H277" s="225">
        <v>18</v>
      </c>
      <c r="I277" s="226">
        <v>17</v>
      </c>
    </row>
    <row r="278" spans="1:9" ht="15.75">
      <c r="A278" s="221"/>
      <c r="B278" s="240">
        <v>5</v>
      </c>
      <c r="C278" s="227" t="s">
        <v>249</v>
      </c>
      <c r="D278" s="247">
        <v>1</v>
      </c>
      <c r="E278" s="251">
        <v>3.0000000000000001E-5</v>
      </c>
      <c r="F278" s="250">
        <v>1.5E-3</v>
      </c>
      <c r="G278" s="228">
        <v>18</v>
      </c>
      <c r="H278" s="230">
        <v>14</v>
      </c>
      <c r="I278" s="231">
        <v>20</v>
      </c>
    </row>
    <row r="279" spans="1:9" ht="15.75">
      <c r="A279" s="221"/>
      <c r="B279" s="240">
        <v>6</v>
      </c>
      <c r="C279" s="222" t="s">
        <v>305</v>
      </c>
      <c r="D279" s="246">
        <v>1</v>
      </c>
      <c r="E279" s="250">
        <v>3.0000000000000001E-5</v>
      </c>
      <c r="F279" s="250">
        <v>1.5E-3</v>
      </c>
      <c r="G279" s="223">
        <v>18</v>
      </c>
      <c r="H279" s="225">
        <v>14</v>
      </c>
      <c r="I279" s="226">
        <v>21</v>
      </c>
    </row>
    <row r="280" spans="1:9" ht="15.75">
      <c r="A280" s="221"/>
      <c r="B280" s="240">
        <v>7</v>
      </c>
      <c r="C280" s="227" t="s">
        <v>306</v>
      </c>
      <c r="D280" s="247">
        <v>4</v>
      </c>
      <c r="E280" s="251">
        <v>1.2E-4</v>
      </c>
      <c r="F280" s="250">
        <v>6.0000000000000001E-3</v>
      </c>
      <c r="G280" s="228">
        <v>20</v>
      </c>
      <c r="H280" s="230">
        <v>14</v>
      </c>
      <c r="I280" s="231">
        <v>23</v>
      </c>
    </row>
    <row r="281" spans="1:9" ht="15.75">
      <c r="A281" s="221"/>
      <c r="B281" s="240">
        <v>8</v>
      </c>
      <c r="C281" s="222" t="s">
        <v>307</v>
      </c>
      <c r="D281" s="246">
        <v>1</v>
      </c>
      <c r="E281" s="250">
        <v>3.0000000000000001E-5</v>
      </c>
      <c r="F281" s="250">
        <v>1.5E-3</v>
      </c>
      <c r="G281" s="223">
        <v>16</v>
      </c>
      <c r="H281" s="225">
        <v>12</v>
      </c>
      <c r="I281" s="226">
        <v>20</v>
      </c>
    </row>
    <row r="282" spans="1:9" ht="15.75">
      <c r="A282" s="221"/>
      <c r="B282" s="240">
        <v>9</v>
      </c>
      <c r="C282" s="227" t="s">
        <v>308</v>
      </c>
      <c r="D282" s="247">
        <v>0.5</v>
      </c>
      <c r="E282" s="251">
        <v>1.5E-5</v>
      </c>
      <c r="F282" s="250">
        <v>7.5000000000000002E-4</v>
      </c>
      <c r="G282" s="228">
        <v>12</v>
      </c>
      <c r="H282" s="230">
        <v>10</v>
      </c>
      <c r="I282" s="231">
        <v>12</v>
      </c>
    </row>
    <row r="283" spans="1:9" ht="15.75">
      <c r="A283" s="221"/>
      <c r="B283" s="245">
        <v>10</v>
      </c>
      <c r="C283" s="233" t="s">
        <v>309</v>
      </c>
      <c r="D283" s="248">
        <v>1</v>
      </c>
      <c r="E283" s="252">
        <v>3.0000000000000001E-5</v>
      </c>
      <c r="F283" s="252">
        <v>1.5E-3</v>
      </c>
      <c r="G283" s="234">
        <v>28</v>
      </c>
      <c r="H283" s="236">
        <v>21</v>
      </c>
      <c r="I283" s="237">
        <v>32</v>
      </c>
    </row>
    <row r="284" spans="1:9" ht="47.25">
      <c r="A284" s="221"/>
      <c r="B284" s="240">
        <v>11</v>
      </c>
      <c r="C284" s="304" t="s">
        <v>348</v>
      </c>
      <c r="D284" s="247">
        <v>12.5</v>
      </c>
      <c r="E284" s="251">
        <v>2.0000000000000001E-4</v>
      </c>
      <c r="F284" s="251">
        <v>1.8800000000000001E-2</v>
      </c>
      <c r="G284" s="228">
        <v>20</v>
      </c>
      <c r="H284" s="230">
        <v>17</v>
      </c>
      <c r="I284" s="231">
        <v>14</v>
      </c>
    </row>
    <row r="285" spans="1:9" ht="47.25">
      <c r="A285" s="221"/>
      <c r="B285" s="240">
        <v>12</v>
      </c>
      <c r="C285" s="304" t="s">
        <v>349</v>
      </c>
      <c r="D285" s="247">
        <v>1.25</v>
      </c>
      <c r="E285" s="251">
        <v>3.8000000000000002E-5</v>
      </c>
      <c r="F285" s="251">
        <v>1.8799999999999999E-3</v>
      </c>
      <c r="G285" s="228">
        <v>14</v>
      </c>
      <c r="H285" s="230">
        <v>11</v>
      </c>
      <c r="I285" s="231">
        <v>11</v>
      </c>
    </row>
    <row r="286" spans="1:9" ht="47.25">
      <c r="A286" s="221"/>
      <c r="B286" s="240">
        <v>13</v>
      </c>
      <c r="C286" s="305" t="s">
        <v>350</v>
      </c>
      <c r="D286" s="247">
        <v>0.5</v>
      </c>
      <c r="E286" s="251">
        <v>1.5E-5</v>
      </c>
      <c r="F286" s="251">
        <v>7.5000000000000002E-4</v>
      </c>
      <c r="G286" s="228">
        <v>16</v>
      </c>
      <c r="H286" s="230">
        <v>12</v>
      </c>
      <c r="I286" s="231">
        <v>11</v>
      </c>
    </row>
    <row r="287" spans="1:9" ht="63">
      <c r="A287" s="221"/>
      <c r="B287" s="245">
        <v>14</v>
      </c>
      <c r="C287" s="303" t="s">
        <v>351</v>
      </c>
      <c r="D287" s="248">
        <v>0.5</v>
      </c>
      <c r="E287" s="252">
        <v>1.5E-5</v>
      </c>
      <c r="F287" s="252">
        <v>7.5000000000000002E-4</v>
      </c>
      <c r="G287" s="234">
        <v>26</v>
      </c>
      <c r="H287" s="236">
        <v>22</v>
      </c>
      <c r="I287" s="237">
        <v>17</v>
      </c>
    </row>
    <row r="288" spans="1:9" ht="15.75">
      <c r="A288" s="221"/>
      <c r="B288" s="227"/>
      <c r="C288" s="227"/>
      <c r="D288" s="247"/>
      <c r="E288" s="251"/>
      <c r="F288" s="251"/>
      <c r="G288" s="228"/>
      <c r="H288" s="230"/>
      <c r="I288" s="230"/>
    </row>
    <row r="289" spans="1:9" ht="15.75">
      <c r="A289" s="221"/>
      <c r="B289" s="221"/>
      <c r="C289" s="221"/>
      <c r="D289" s="221"/>
      <c r="E289" s="221"/>
      <c r="F289" s="221"/>
      <c r="G289" s="221"/>
      <c r="H289" s="221"/>
      <c r="I289" s="221"/>
    </row>
    <row r="290" spans="1:9" ht="47.25">
      <c r="A290" s="221" t="s">
        <v>276</v>
      </c>
      <c r="B290" s="216">
        <v>14</v>
      </c>
      <c r="C290" s="217" t="s">
        <v>241</v>
      </c>
      <c r="D290" s="218" t="s">
        <v>242</v>
      </c>
      <c r="E290" s="219" t="s">
        <v>243</v>
      </c>
      <c r="F290" s="219" t="s">
        <v>244</v>
      </c>
      <c r="G290" s="218" t="s">
        <v>245</v>
      </c>
      <c r="H290" s="218" t="s">
        <v>246</v>
      </c>
      <c r="I290" s="220" t="s">
        <v>247</v>
      </c>
    </row>
    <row r="291" spans="1:9" ht="15.75">
      <c r="A291" s="221"/>
      <c r="B291" s="240">
        <v>1</v>
      </c>
      <c r="C291" s="241"/>
      <c r="D291" s="242"/>
      <c r="E291" s="243"/>
      <c r="F291" s="243"/>
      <c r="G291" s="242"/>
      <c r="H291" s="242"/>
      <c r="I291" s="244"/>
    </row>
    <row r="292" spans="1:9" ht="15.75">
      <c r="A292" s="221"/>
      <c r="B292" s="240">
        <v>2</v>
      </c>
      <c r="C292" s="222" t="s">
        <v>303</v>
      </c>
      <c r="D292" s="246">
        <v>1.25</v>
      </c>
      <c r="E292" s="250">
        <v>3.0000000000000001E-5</v>
      </c>
      <c r="F292" s="250">
        <v>1.8749999999999999E-3</v>
      </c>
      <c r="G292" s="223">
        <v>16</v>
      </c>
      <c r="H292" s="225">
        <v>19</v>
      </c>
      <c r="I292" s="226">
        <v>20</v>
      </c>
    </row>
    <row r="293" spans="1:9" ht="15.75">
      <c r="A293" s="221"/>
      <c r="B293" s="240">
        <v>3</v>
      </c>
      <c r="C293" s="227" t="s">
        <v>248</v>
      </c>
      <c r="D293" s="247">
        <v>1.25</v>
      </c>
      <c r="E293" s="251">
        <v>3.0000000000000001E-5</v>
      </c>
      <c r="F293" s="250">
        <v>1.8749999999999999E-3</v>
      </c>
      <c r="G293" s="228">
        <v>18</v>
      </c>
      <c r="H293" s="230">
        <v>21</v>
      </c>
      <c r="I293" s="231">
        <v>20</v>
      </c>
    </row>
    <row r="294" spans="1:9" ht="15.75">
      <c r="A294" s="221"/>
      <c r="B294" s="240">
        <v>4</v>
      </c>
      <c r="C294" s="222" t="s">
        <v>304</v>
      </c>
      <c r="D294" s="246">
        <v>0.5</v>
      </c>
      <c r="E294" s="250">
        <v>1.5E-5</v>
      </c>
      <c r="F294" s="250">
        <v>7.5000000000000002E-4</v>
      </c>
      <c r="G294" s="223">
        <v>18</v>
      </c>
      <c r="H294" s="225">
        <v>18</v>
      </c>
      <c r="I294" s="226">
        <v>17</v>
      </c>
    </row>
    <row r="295" spans="1:9" ht="15.75">
      <c r="A295" s="221"/>
      <c r="B295" s="240">
        <v>5</v>
      </c>
      <c r="C295" s="227" t="s">
        <v>249</v>
      </c>
      <c r="D295" s="247">
        <v>1</v>
      </c>
      <c r="E295" s="251">
        <v>3.0000000000000001E-5</v>
      </c>
      <c r="F295" s="250">
        <v>1.5E-3</v>
      </c>
      <c r="G295" s="228">
        <v>18</v>
      </c>
      <c r="H295" s="230">
        <v>14</v>
      </c>
      <c r="I295" s="231">
        <v>20</v>
      </c>
    </row>
    <row r="296" spans="1:9" ht="15.75">
      <c r="A296" s="221"/>
      <c r="B296" s="240">
        <v>6</v>
      </c>
      <c r="C296" s="222" t="s">
        <v>305</v>
      </c>
      <c r="D296" s="246">
        <v>1</v>
      </c>
      <c r="E296" s="250">
        <v>3.0000000000000001E-5</v>
      </c>
      <c r="F296" s="250">
        <v>1.5E-3</v>
      </c>
      <c r="G296" s="223">
        <v>18</v>
      </c>
      <c r="H296" s="225">
        <v>14</v>
      </c>
      <c r="I296" s="226">
        <v>21</v>
      </c>
    </row>
    <row r="297" spans="1:9" ht="15.75">
      <c r="A297" s="221"/>
      <c r="B297" s="240">
        <v>7</v>
      </c>
      <c r="C297" s="227" t="s">
        <v>306</v>
      </c>
      <c r="D297" s="247">
        <v>4</v>
      </c>
      <c r="E297" s="251">
        <v>1.2E-4</v>
      </c>
      <c r="F297" s="250">
        <v>6.0000000000000001E-3</v>
      </c>
      <c r="G297" s="228">
        <v>20</v>
      </c>
      <c r="H297" s="230">
        <v>14</v>
      </c>
      <c r="I297" s="231">
        <v>23</v>
      </c>
    </row>
    <row r="298" spans="1:9" ht="15.75">
      <c r="A298" s="221"/>
      <c r="B298" s="240">
        <v>8</v>
      </c>
      <c r="C298" s="222" t="s">
        <v>307</v>
      </c>
      <c r="D298" s="246">
        <v>1</v>
      </c>
      <c r="E298" s="250">
        <v>3.0000000000000001E-5</v>
      </c>
      <c r="F298" s="250">
        <v>1.5E-3</v>
      </c>
      <c r="G298" s="223">
        <v>16</v>
      </c>
      <c r="H298" s="225">
        <v>12</v>
      </c>
      <c r="I298" s="226">
        <v>20</v>
      </c>
    </row>
    <row r="299" spans="1:9" ht="15.75">
      <c r="A299" s="221"/>
      <c r="B299" s="240">
        <v>9</v>
      </c>
      <c r="C299" s="227" t="s">
        <v>308</v>
      </c>
      <c r="D299" s="247">
        <v>0.5</v>
      </c>
      <c r="E299" s="251">
        <v>1.5E-5</v>
      </c>
      <c r="F299" s="250">
        <v>7.5000000000000002E-4</v>
      </c>
      <c r="G299" s="228">
        <v>12</v>
      </c>
      <c r="H299" s="230">
        <v>10</v>
      </c>
      <c r="I299" s="231">
        <v>12</v>
      </c>
    </row>
    <row r="300" spans="1:9" ht="15.75">
      <c r="A300" s="221"/>
      <c r="B300" s="245">
        <v>10</v>
      </c>
      <c r="C300" s="233" t="s">
        <v>309</v>
      </c>
      <c r="D300" s="248">
        <v>1</v>
      </c>
      <c r="E300" s="252">
        <v>3.0000000000000001E-5</v>
      </c>
      <c r="F300" s="252">
        <v>1.5E-3</v>
      </c>
      <c r="G300" s="234">
        <v>28</v>
      </c>
      <c r="H300" s="236">
        <v>21</v>
      </c>
      <c r="I300" s="237">
        <v>32</v>
      </c>
    </row>
    <row r="301" spans="1:9" ht="47.25">
      <c r="A301" s="221"/>
      <c r="B301" s="240">
        <v>11</v>
      </c>
      <c r="C301" s="304" t="s">
        <v>348</v>
      </c>
      <c r="D301" s="247">
        <v>12.5</v>
      </c>
      <c r="E301" s="251">
        <v>2.0000000000000001E-4</v>
      </c>
      <c r="F301" s="251">
        <v>1.8800000000000001E-2</v>
      </c>
      <c r="G301" s="228">
        <v>20</v>
      </c>
      <c r="H301" s="230">
        <v>17</v>
      </c>
      <c r="I301" s="231">
        <v>14</v>
      </c>
    </row>
    <row r="302" spans="1:9" ht="47.25">
      <c r="A302" s="221"/>
      <c r="B302" s="240">
        <v>12</v>
      </c>
      <c r="C302" s="304" t="s">
        <v>349</v>
      </c>
      <c r="D302" s="247">
        <v>1.25</v>
      </c>
      <c r="E302" s="251">
        <v>3.8000000000000002E-5</v>
      </c>
      <c r="F302" s="251">
        <v>1.8799999999999999E-3</v>
      </c>
      <c r="G302" s="228">
        <v>14</v>
      </c>
      <c r="H302" s="230">
        <v>11</v>
      </c>
      <c r="I302" s="231">
        <v>11</v>
      </c>
    </row>
    <row r="303" spans="1:9" ht="47.25">
      <c r="A303" s="221"/>
      <c r="B303" s="240">
        <v>13</v>
      </c>
      <c r="C303" s="305" t="s">
        <v>350</v>
      </c>
      <c r="D303" s="247">
        <v>0.5</v>
      </c>
      <c r="E303" s="251">
        <v>1.5E-5</v>
      </c>
      <c r="F303" s="251">
        <v>7.5000000000000002E-4</v>
      </c>
      <c r="G303" s="228">
        <v>16</v>
      </c>
      <c r="H303" s="230">
        <v>12</v>
      </c>
      <c r="I303" s="231">
        <v>11</v>
      </c>
    </row>
    <row r="304" spans="1:9" ht="63">
      <c r="A304" s="221"/>
      <c r="B304" s="245">
        <v>14</v>
      </c>
      <c r="C304" s="303" t="s">
        <v>351</v>
      </c>
      <c r="D304" s="248">
        <v>0.5</v>
      </c>
      <c r="E304" s="252">
        <v>1.5E-5</v>
      </c>
      <c r="F304" s="252">
        <v>7.5000000000000002E-4</v>
      </c>
      <c r="G304" s="234">
        <v>26</v>
      </c>
      <c r="H304" s="236">
        <v>22</v>
      </c>
      <c r="I304" s="237">
        <v>17</v>
      </c>
    </row>
    <row r="305" spans="1:9" ht="15.75">
      <c r="A305" s="221"/>
      <c r="B305" s="227"/>
      <c r="C305" s="227"/>
      <c r="D305" s="247"/>
      <c r="E305" s="251"/>
      <c r="F305" s="251"/>
      <c r="G305" s="228"/>
      <c r="H305" s="230"/>
      <c r="I305" s="230"/>
    </row>
    <row r="306" spans="1:9" ht="15.75">
      <c r="A306" s="221"/>
      <c r="B306" s="221"/>
      <c r="C306" s="221"/>
      <c r="D306" s="221"/>
      <c r="E306" s="221"/>
      <c r="F306" s="221"/>
      <c r="G306" s="221"/>
      <c r="H306" s="221"/>
      <c r="I306" s="221"/>
    </row>
    <row r="307" spans="1:9" ht="47.25">
      <c r="A307" s="221" t="s">
        <v>277</v>
      </c>
      <c r="B307" s="216">
        <v>14</v>
      </c>
      <c r="C307" s="217" t="s">
        <v>241</v>
      </c>
      <c r="D307" s="218" t="s">
        <v>242</v>
      </c>
      <c r="E307" s="219" t="s">
        <v>243</v>
      </c>
      <c r="F307" s="219" t="s">
        <v>244</v>
      </c>
      <c r="G307" s="218" t="s">
        <v>245</v>
      </c>
      <c r="H307" s="218" t="s">
        <v>246</v>
      </c>
      <c r="I307" s="220" t="s">
        <v>247</v>
      </c>
    </row>
    <row r="308" spans="1:9" ht="15.75">
      <c r="A308" s="221"/>
      <c r="B308" s="240">
        <v>1</v>
      </c>
      <c r="C308" s="241"/>
      <c r="D308" s="242"/>
      <c r="E308" s="243"/>
      <c r="F308" s="243"/>
      <c r="G308" s="242"/>
      <c r="H308" s="242"/>
      <c r="I308" s="244"/>
    </row>
    <row r="309" spans="1:9" ht="15.75">
      <c r="A309" s="221"/>
      <c r="B309" s="240">
        <v>2</v>
      </c>
      <c r="C309" s="222" t="s">
        <v>303</v>
      </c>
      <c r="D309" s="246">
        <v>1.25</v>
      </c>
      <c r="E309" s="250">
        <v>3.0000000000000001E-5</v>
      </c>
      <c r="F309" s="250">
        <v>1.8749999999999999E-3</v>
      </c>
      <c r="G309" s="223">
        <v>16</v>
      </c>
      <c r="H309" s="225">
        <v>19</v>
      </c>
      <c r="I309" s="226">
        <v>20</v>
      </c>
    </row>
    <row r="310" spans="1:9" ht="15.75">
      <c r="A310" s="221"/>
      <c r="B310" s="240">
        <v>3</v>
      </c>
      <c r="C310" s="227" t="s">
        <v>248</v>
      </c>
      <c r="D310" s="247">
        <v>1.25</v>
      </c>
      <c r="E310" s="251">
        <v>3.0000000000000001E-5</v>
      </c>
      <c r="F310" s="250">
        <v>1.8749999999999999E-3</v>
      </c>
      <c r="G310" s="228">
        <v>18</v>
      </c>
      <c r="H310" s="230">
        <v>21</v>
      </c>
      <c r="I310" s="231">
        <v>20</v>
      </c>
    </row>
    <row r="311" spans="1:9" ht="15.75">
      <c r="A311" s="221"/>
      <c r="B311" s="240">
        <v>4</v>
      </c>
      <c r="C311" s="222" t="s">
        <v>304</v>
      </c>
      <c r="D311" s="246">
        <v>0.5</v>
      </c>
      <c r="E311" s="250">
        <v>1.5E-5</v>
      </c>
      <c r="F311" s="250">
        <v>7.5000000000000002E-4</v>
      </c>
      <c r="G311" s="223">
        <v>18</v>
      </c>
      <c r="H311" s="225">
        <v>18</v>
      </c>
      <c r="I311" s="226">
        <v>17</v>
      </c>
    </row>
    <row r="312" spans="1:9" ht="15.75">
      <c r="A312" s="221"/>
      <c r="B312" s="240">
        <v>5</v>
      </c>
      <c r="C312" s="227" t="s">
        <v>249</v>
      </c>
      <c r="D312" s="247">
        <v>1</v>
      </c>
      <c r="E312" s="251">
        <v>3.0000000000000001E-5</v>
      </c>
      <c r="F312" s="250">
        <v>1.5E-3</v>
      </c>
      <c r="G312" s="228">
        <v>18</v>
      </c>
      <c r="H312" s="230">
        <v>14</v>
      </c>
      <c r="I312" s="231">
        <v>20</v>
      </c>
    </row>
    <row r="313" spans="1:9" ht="15.75">
      <c r="A313" s="221"/>
      <c r="B313" s="240">
        <v>6</v>
      </c>
      <c r="C313" s="222" t="s">
        <v>305</v>
      </c>
      <c r="D313" s="246">
        <v>1</v>
      </c>
      <c r="E313" s="250">
        <v>3.0000000000000001E-5</v>
      </c>
      <c r="F313" s="250">
        <v>1.5E-3</v>
      </c>
      <c r="G313" s="223">
        <v>18</v>
      </c>
      <c r="H313" s="225">
        <v>14</v>
      </c>
      <c r="I313" s="226">
        <v>21</v>
      </c>
    </row>
    <row r="314" spans="1:9" ht="15.75">
      <c r="A314" s="221"/>
      <c r="B314" s="240">
        <v>7</v>
      </c>
      <c r="C314" s="227" t="s">
        <v>306</v>
      </c>
      <c r="D314" s="247">
        <v>4</v>
      </c>
      <c r="E314" s="251">
        <v>1.2E-4</v>
      </c>
      <c r="F314" s="250">
        <v>6.0000000000000001E-3</v>
      </c>
      <c r="G314" s="228">
        <v>20</v>
      </c>
      <c r="H314" s="230">
        <v>14</v>
      </c>
      <c r="I314" s="231">
        <v>23</v>
      </c>
    </row>
    <row r="315" spans="1:9" ht="15.75">
      <c r="A315" s="221"/>
      <c r="B315" s="240">
        <v>8</v>
      </c>
      <c r="C315" s="222" t="s">
        <v>307</v>
      </c>
      <c r="D315" s="246">
        <v>1</v>
      </c>
      <c r="E315" s="250">
        <v>3.0000000000000001E-5</v>
      </c>
      <c r="F315" s="250">
        <v>1.5E-3</v>
      </c>
      <c r="G315" s="223">
        <v>16</v>
      </c>
      <c r="H315" s="225">
        <v>12</v>
      </c>
      <c r="I315" s="226">
        <v>20</v>
      </c>
    </row>
    <row r="316" spans="1:9" ht="15.75">
      <c r="A316" s="221"/>
      <c r="B316" s="240">
        <v>9</v>
      </c>
      <c r="C316" s="227" t="s">
        <v>308</v>
      </c>
      <c r="D316" s="247">
        <v>0.5</v>
      </c>
      <c r="E316" s="251">
        <v>1.5E-5</v>
      </c>
      <c r="F316" s="250">
        <v>7.5000000000000002E-4</v>
      </c>
      <c r="G316" s="228">
        <v>12</v>
      </c>
      <c r="H316" s="230">
        <v>10</v>
      </c>
      <c r="I316" s="231">
        <v>12</v>
      </c>
    </row>
    <row r="317" spans="1:9" ht="15.75">
      <c r="A317" s="221"/>
      <c r="B317" s="245">
        <v>10</v>
      </c>
      <c r="C317" s="233" t="s">
        <v>309</v>
      </c>
      <c r="D317" s="248">
        <v>1</v>
      </c>
      <c r="E317" s="252">
        <v>3.0000000000000001E-5</v>
      </c>
      <c r="F317" s="252">
        <v>1.5E-3</v>
      </c>
      <c r="G317" s="234">
        <v>28</v>
      </c>
      <c r="H317" s="236">
        <v>21</v>
      </c>
      <c r="I317" s="237">
        <v>32</v>
      </c>
    </row>
    <row r="318" spans="1:9" ht="47.25">
      <c r="A318" s="221"/>
      <c r="B318" s="240">
        <v>11</v>
      </c>
      <c r="C318" s="304" t="s">
        <v>348</v>
      </c>
      <c r="D318" s="247">
        <v>12.5</v>
      </c>
      <c r="E318" s="251">
        <v>2.0000000000000001E-4</v>
      </c>
      <c r="F318" s="251">
        <v>1.8800000000000001E-2</v>
      </c>
      <c r="G318" s="228">
        <v>20</v>
      </c>
      <c r="H318" s="230">
        <v>17</v>
      </c>
      <c r="I318" s="231">
        <v>14</v>
      </c>
    </row>
    <row r="319" spans="1:9" ht="47.25">
      <c r="A319" s="221"/>
      <c r="B319" s="240">
        <v>12</v>
      </c>
      <c r="C319" s="304" t="s">
        <v>349</v>
      </c>
      <c r="D319" s="247">
        <v>1.25</v>
      </c>
      <c r="E319" s="251">
        <v>3.8000000000000002E-5</v>
      </c>
      <c r="F319" s="251">
        <v>1.8799999999999999E-3</v>
      </c>
      <c r="G319" s="228">
        <v>14</v>
      </c>
      <c r="H319" s="230">
        <v>11</v>
      </c>
      <c r="I319" s="231">
        <v>11</v>
      </c>
    </row>
    <row r="320" spans="1:9" ht="47.25">
      <c r="A320" s="221"/>
      <c r="B320" s="240">
        <v>13</v>
      </c>
      <c r="C320" s="305" t="s">
        <v>350</v>
      </c>
      <c r="D320" s="247">
        <v>0.5</v>
      </c>
      <c r="E320" s="251">
        <v>1.5E-5</v>
      </c>
      <c r="F320" s="251">
        <v>7.5000000000000002E-4</v>
      </c>
      <c r="G320" s="228">
        <v>16</v>
      </c>
      <c r="H320" s="230">
        <v>12</v>
      </c>
      <c r="I320" s="231">
        <v>11</v>
      </c>
    </row>
    <row r="321" spans="1:9" ht="63">
      <c r="A321" s="221"/>
      <c r="B321" s="245">
        <v>14</v>
      </c>
      <c r="C321" s="303" t="s">
        <v>351</v>
      </c>
      <c r="D321" s="248">
        <v>0.5</v>
      </c>
      <c r="E321" s="252">
        <v>1.5E-5</v>
      </c>
      <c r="F321" s="252">
        <v>7.5000000000000002E-4</v>
      </c>
      <c r="G321" s="234">
        <v>26</v>
      </c>
      <c r="H321" s="236">
        <v>22</v>
      </c>
      <c r="I321" s="237">
        <v>17</v>
      </c>
    </row>
    <row r="322" spans="1:9" ht="15.75">
      <c r="A322" s="221"/>
      <c r="B322" s="227"/>
      <c r="C322" s="227"/>
      <c r="D322" s="247"/>
      <c r="E322" s="251"/>
      <c r="F322" s="251"/>
      <c r="G322" s="228"/>
      <c r="H322" s="230"/>
      <c r="I322" s="230"/>
    </row>
    <row r="323" spans="1:9" ht="15.75">
      <c r="A323" s="221"/>
      <c r="B323" s="221"/>
      <c r="C323" s="221"/>
      <c r="D323" s="221"/>
      <c r="E323" s="221"/>
      <c r="F323" s="221"/>
      <c r="G323" s="221"/>
      <c r="H323" s="221"/>
      <c r="I323" s="221"/>
    </row>
    <row r="324" spans="1:9" ht="47.25">
      <c r="A324" s="221" t="s">
        <v>278</v>
      </c>
      <c r="B324" s="216">
        <v>14</v>
      </c>
      <c r="C324" s="217" t="s">
        <v>241</v>
      </c>
      <c r="D324" s="218" t="s">
        <v>242</v>
      </c>
      <c r="E324" s="219" t="s">
        <v>243</v>
      </c>
      <c r="F324" s="219" t="s">
        <v>244</v>
      </c>
      <c r="G324" s="218" t="s">
        <v>245</v>
      </c>
      <c r="H324" s="218" t="s">
        <v>246</v>
      </c>
      <c r="I324" s="220" t="s">
        <v>247</v>
      </c>
    </row>
    <row r="325" spans="1:9" ht="15.75">
      <c r="A325" s="221"/>
      <c r="B325" s="240">
        <v>1</v>
      </c>
      <c r="C325" s="241"/>
      <c r="D325" s="242"/>
      <c r="E325" s="243"/>
      <c r="F325" s="243"/>
      <c r="G325" s="242"/>
      <c r="H325" s="242"/>
      <c r="I325" s="244"/>
    </row>
    <row r="326" spans="1:9" ht="15.75">
      <c r="A326" s="221"/>
      <c r="B326" s="240">
        <v>2</v>
      </c>
      <c r="C326" s="222" t="s">
        <v>303</v>
      </c>
      <c r="D326" s="246">
        <v>1.25</v>
      </c>
      <c r="E326" s="250">
        <v>3.0000000000000001E-5</v>
      </c>
      <c r="F326" s="250">
        <v>1.8749999999999999E-3</v>
      </c>
      <c r="G326" s="223">
        <v>16</v>
      </c>
      <c r="H326" s="225">
        <v>19</v>
      </c>
      <c r="I326" s="226">
        <v>20</v>
      </c>
    </row>
    <row r="327" spans="1:9" ht="15.75">
      <c r="A327" s="221"/>
      <c r="B327" s="240">
        <v>3</v>
      </c>
      <c r="C327" s="227" t="s">
        <v>248</v>
      </c>
      <c r="D327" s="247">
        <v>1.25</v>
      </c>
      <c r="E327" s="251">
        <v>3.0000000000000001E-5</v>
      </c>
      <c r="F327" s="250">
        <v>1.8749999999999999E-3</v>
      </c>
      <c r="G327" s="228">
        <v>18</v>
      </c>
      <c r="H327" s="230">
        <v>21</v>
      </c>
      <c r="I327" s="231">
        <v>20</v>
      </c>
    </row>
    <row r="328" spans="1:9" ht="15.75">
      <c r="A328" s="221"/>
      <c r="B328" s="240">
        <v>4</v>
      </c>
      <c r="C328" s="222" t="s">
        <v>304</v>
      </c>
      <c r="D328" s="246">
        <v>0.5</v>
      </c>
      <c r="E328" s="250">
        <v>1.5E-5</v>
      </c>
      <c r="F328" s="250">
        <v>7.5000000000000002E-4</v>
      </c>
      <c r="G328" s="223">
        <v>18</v>
      </c>
      <c r="H328" s="225">
        <v>18</v>
      </c>
      <c r="I328" s="226">
        <v>17</v>
      </c>
    </row>
    <row r="329" spans="1:9" ht="15.75">
      <c r="A329" s="221"/>
      <c r="B329" s="240">
        <v>5</v>
      </c>
      <c r="C329" s="227" t="s">
        <v>249</v>
      </c>
      <c r="D329" s="247">
        <v>1</v>
      </c>
      <c r="E329" s="251">
        <v>3.0000000000000001E-5</v>
      </c>
      <c r="F329" s="250">
        <v>1.5E-3</v>
      </c>
      <c r="G329" s="228">
        <v>18</v>
      </c>
      <c r="H329" s="230">
        <v>14</v>
      </c>
      <c r="I329" s="231">
        <v>20</v>
      </c>
    </row>
    <row r="330" spans="1:9" ht="15.75">
      <c r="A330" s="221"/>
      <c r="B330" s="240">
        <v>6</v>
      </c>
      <c r="C330" s="222" t="s">
        <v>305</v>
      </c>
      <c r="D330" s="246">
        <v>1</v>
      </c>
      <c r="E330" s="250">
        <v>3.0000000000000001E-5</v>
      </c>
      <c r="F330" s="250">
        <v>1.5E-3</v>
      </c>
      <c r="G330" s="223">
        <v>18</v>
      </c>
      <c r="H330" s="225">
        <v>14</v>
      </c>
      <c r="I330" s="226">
        <v>21</v>
      </c>
    </row>
    <row r="331" spans="1:9" ht="15.75">
      <c r="A331" s="221"/>
      <c r="B331" s="240">
        <v>7</v>
      </c>
      <c r="C331" s="227" t="s">
        <v>306</v>
      </c>
      <c r="D331" s="247">
        <v>4</v>
      </c>
      <c r="E331" s="251">
        <v>1.2E-4</v>
      </c>
      <c r="F331" s="250">
        <v>6.0000000000000001E-3</v>
      </c>
      <c r="G331" s="228">
        <v>20</v>
      </c>
      <c r="H331" s="230">
        <v>14</v>
      </c>
      <c r="I331" s="231">
        <v>23</v>
      </c>
    </row>
    <row r="332" spans="1:9" ht="15.75">
      <c r="A332" s="221"/>
      <c r="B332" s="240">
        <v>8</v>
      </c>
      <c r="C332" s="222" t="s">
        <v>307</v>
      </c>
      <c r="D332" s="246">
        <v>1</v>
      </c>
      <c r="E332" s="250">
        <v>3.0000000000000001E-5</v>
      </c>
      <c r="F332" s="250">
        <v>1.5E-3</v>
      </c>
      <c r="G332" s="223">
        <v>16</v>
      </c>
      <c r="H332" s="225">
        <v>12</v>
      </c>
      <c r="I332" s="226">
        <v>20</v>
      </c>
    </row>
    <row r="333" spans="1:9" ht="15.75">
      <c r="A333" s="221"/>
      <c r="B333" s="240">
        <v>9</v>
      </c>
      <c r="C333" s="227" t="s">
        <v>308</v>
      </c>
      <c r="D333" s="247">
        <v>0.5</v>
      </c>
      <c r="E333" s="251">
        <v>1.5E-5</v>
      </c>
      <c r="F333" s="250">
        <v>7.5000000000000002E-4</v>
      </c>
      <c r="G333" s="228">
        <v>12</v>
      </c>
      <c r="H333" s="230">
        <v>10</v>
      </c>
      <c r="I333" s="231">
        <v>12</v>
      </c>
    </row>
    <row r="334" spans="1:9" ht="15.75">
      <c r="A334" s="221"/>
      <c r="B334" s="245">
        <v>10</v>
      </c>
      <c r="C334" s="233" t="s">
        <v>309</v>
      </c>
      <c r="D334" s="248">
        <v>1</v>
      </c>
      <c r="E334" s="252">
        <v>3.0000000000000001E-5</v>
      </c>
      <c r="F334" s="252">
        <v>1.5E-3</v>
      </c>
      <c r="G334" s="234">
        <v>28</v>
      </c>
      <c r="H334" s="236">
        <v>21</v>
      </c>
      <c r="I334" s="237">
        <v>32</v>
      </c>
    </row>
    <row r="335" spans="1:9" ht="47.25">
      <c r="A335" s="221"/>
      <c r="B335" s="240">
        <v>11</v>
      </c>
      <c r="C335" s="304" t="s">
        <v>348</v>
      </c>
      <c r="D335" s="247">
        <v>12.5</v>
      </c>
      <c r="E335" s="251">
        <v>2.0000000000000001E-4</v>
      </c>
      <c r="F335" s="251">
        <v>1.8800000000000001E-2</v>
      </c>
      <c r="G335" s="228">
        <v>20</v>
      </c>
      <c r="H335" s="230">
        <v>17</v>
      </c>
      <c r="I335" s="231">
        <v>14</v>
      </c>
    </row>
    <row r="336" spans="1:9" ht="47.25">
      <c r="A336" s="221"/>
      <c r="B336" s="240">
        <v>12</v>
      </c>
      <c r="C336" s="304" t="s">
        <v>349</v>
      </c>
      <c r="D336" s="247">
        <v>1.25</v>
      </c>
      <c r="E336" s="251">
        <v>3.8000000000000002E-5</v>
      </c>
      <c r="F336" s="251">
        <v>1.8799999999999999E-3</v>
      </c>
      <c r="G336" s="228">
        <v>14</v>
      </c>
      <c r="H336" s="230">
        <v>11</v>
      </c>
      <c r="I336" s="231">
        <v>11</v>
      </c>
    </row>
    <row r="337" spans="1:9" ht="47.25">
      <c r="A337" s="221"/>
      <c r="B337" s="240">
        <v>13</v>
      </c>
      <c r="C337" s="305" t="s">
        <v>350</v>
      </c>
      <c r="D337" s="247">
        <v>0.5</v>
      </c>
      <c r="E337" s="251">
        <v>1.5E-5</v>
      </c>
      <c r="F337" s="251">
        <v>7.5000000000000002E-4</v>
      </c>
      <c r="G337" s="228">
        <v>16</v>
      </c>
      <c r="H337" s="230">
        <v>12</v>
      </c>
      <c r="I337" s="231">
        <v>11</v>
      </c>
    </row>
    <row r="338" spans="1:9" ht="63">
      <c r="A338" s="221"/>
      <c r="B338" s="245">
        <v>14</v>
      </c>
      <c r="C338" s="303" t="s">
        <v>351</v>
      </c>
      <c r="D338" s="248">
        <v>0.5</v>
      </c>
      <c r="E338" s="252">
        <v>1.5E-5</v>
      </c>
      <c r="F338" s="252">
        <v>7.5000000000000002E-4</v>
      </c>
      <c r="G338" s="234">
        <v>26</v>
      </c>
      <c r="H338" s="236">
        <v>22</v>
      </c>
      <c r="I338" s="237">
        <v>17</v>
      </c>
    </row>
    <row r="339" spans="1:9" ht="15.75">
      <c r="A339" s="221"/>
      <c r="B339" s="227"/>
      <c r="C339" s="227"/>
      <c r="D339" s="247"/>
      <c r="E339" s="251"/>
      <c r="F339" s="251"/>
      <c r="G339" s="228"/>
      <c r="H339" s="230"/>
      <c r="I339" s="230"/>
    </row>
    <row r="340" spans="1:9" ht="15.75">
      <c r="A340" s="221"/>
      <c r="B340" s="221"/>
      <c r="C340" s="221"/>
      <c r="D340" s="221"/>
      <c r="E340" s="221"/>
      <c r="F340" s="221"/>
      <c r="G340" s="221"/>
      <c r="H340" s="221"/>
      <c r="I340" s="221"/>
    </row>
    <row r="341" spans="1:9" ht="47.25">
      <c r="A341" s="221" t="s">
        <v>279</v>
      </c>
      <c r="B341" s="216">
        <v>14</v>
      </c>
      <c r="C341" s="217" t="s">
        <v>241</v>
      </c>
      <c r="D341" s="218" t="s">
        <v>242</v>
      </c>
      <c r="E341" s="219" t="s">
        <v>243</v>
      </c>
      <c r="F341" s="219" t="s">
        <v>244</v>
      </c>
      <c r="G341" s="218" t="s">
        <v>245</v>
      </c>
      <c r="H341" s="218" t="s">
        <v>246</v>
      </c>
      <c r="I341" s="220" t="s">
        <v>247</v>
      </c>
    </row>
    <row r="342" spans="1:9" ht="15.75">
      <c r="A342" s="221"/>
      <c r="B342" s="240">
        <v>1</v>
      </c>
      <c r="C342" s="241"/>
      <c r="D342" s="242"/>
      <c r="E342" s="243"/>
      <c r="F342" s="243"/>
      <c r="G342" s="242"/>
      <c r="H342" s="242"/>
      <c r="I342" s="244"/>
    </row>
    <row r="343" spans="1:9" ht="15.75">
      <c r="A343" s="221"/>
      <c r="B343" s="240">
        <v>2</v>
      </c>
      <c r="C343" s="222" t="s">
        <v>303</v>
      </c>
      <c r="D343" s="246">
        <v>1.25</v>
      </c>
      <c r="E343" s="250">
        <v>3.0000000000000001E-5</v>
      </c>
      <c r="F343" s="250">
        <v>1.8749999999999999E-3</v>
      </c>
      <c r="G343" s="223">
        <v>16</v>
      </c>
      <c r="H343" s="225">
        <v>19</v>
      </c>
      <c r="I343" s="226">
        <v>20</v>
      </c>
    </row>
    <row r="344" spans="1:9" ht="15.75">
      <c r="A344" s="221"/>
      <c r="B344" s="240">
        <v>3</v>
      </c>
      <c r="C344" s="227" t="s">
        <v>248</v>
      </c>
      <c r="D344" s="247">
        <v>1.25</v>
      </c>
      <c r="E344" s="251">
        <v>3.0000000000000001E-5</v>
      </c>
      <c r="F344" s="250">
        <v>1.8749999999999999E-3</v>
      </c>
      <c r="G344" s="228">
        <v>18</v>
      </c>
      <c r="H344" s="230">
        <v>21</v>
      </c>
      <c r="I344" s="231">
        <v>20</v>
      </c>
    </row>
    <row r="345" spans="1:9" ht="15.75">
      <c r="A345" s="221"/>
      <c r="B345" s="240">
        <v>4</v>
      </c>
      <c r="C345" s="222" t="s">
        <v>304</v>
      </c>
      <c r="D345" s="246">
        <v>0.5</v>
      </c>
      <c r="E345" s="250">
        <v>1.5E-5</v>
      </c>
      <c r="F345" s="250">
        <v>7.5000000000000002E-4</v>
      </c>
      <c r="G345" s="223">
        <v>18</v>
      </c>
      <c r="H345" s="225">
        <v>18</v>
      </c>
      <c r="I345" s="226">
        <v>17</v>
      </c>
    </row>
    <row r="346" spans="1:9" ht="15.75">
      <c r="A346" s="221"/>
      <c r="B346" s="240">
        <v>5</v>
      </c>
      <c r="C346" s="227" t="s">
        <v>249</v>
      </c>
      <c r="D346" s="247">
        <v>1</v>
      </c>
      <c r="E346" s="251">
        <v>3.0000000000000001E-5</v>
      </c>
      <c r="F346" s="250">
        <v>1.5E-3</v>
      </c>
      <c r="G346" s="228">
        <v>18</v>
      </c>
      <c r="H346" s="230">
        <v>14</v>
      </c>
      <c r="I346" s="231">
        <v>20</v>
      </c>
    </row>
    <row r="347" spans="1:9" ht="15.75">
      <c r="A347" s="221"/>
      <c r="B347" s="240">
        <v>6</v>
      </c>
      <c r="C347" s="222" t="s">
        <v>305</v>
      </c>
      <c r="D347" s="246">
        <v>1</v>
      </c>
      <c r="E347" s="250">
        <v>3.0000000000000001E-5</v>
      </c>
      <c r="F347" s="250">
        <v>1.5E-3</v>
      </c>
      <c r="G347" s="223">
        <v>18</v>
      </c>
      <c r="H347" s="225">
        <v>14</v>
      </c>
      <c r="I347" s="226">
        <v>21</v>
      </c>
    </row>
    <row r="348" spans="1:9" ht="15.75">
      <c r="A348" s="221"/>
      <c r="B348" s="240">
        <v>7</v>
      </c>
      <c r="C348" s="227" t="s">
        <v>306</v>
      </c>
      <c r="D348" s="247">
        <v>4</v>
      </c>
      <c r="E348" s="251">
        <v>1.2E-4</v>
      </c>
      <c r="F348" s="250">
        <v>6.0000000000000001E-3</v>
      </c>
      <c r="G348" s="228">
        <v>20</v>
      </c>
      <c r="H348" s="230">
        <v>14</v>
      </c>
      <c r="I348" s="231">
        <v>23</v>
      </c>
    </row>
    <row r="349" spans="1:9" ht="15.75">
      <c r="A349" s="221"/>
      <c r="B349" s="240">
        <v>8</v>
      </c>
      <c r="C349" s="222" t="s">
        <v>307</v>
      </c>
      <c r="D349" s="246">
        <v>1</v>
      </c>
      <c r="E349" s="250">
        <v>3.0000000000000001E-5</v>
      </c>
      <c r="F349" s="250">
        <v>1.5E-3</v>
      </c>
      <c r="G349" s="223">
        <v>16</v>
      </c>
      <c r="H349" s="225">
        <v>12</v>
      </c>
      <c r="I349" s="226">
        <v>20</v>
      </c>
    </row>
    <row r="350" spans="1:9" ht="15.75">
      <c r="A350" s="221"/>
      <c r="B350" s="240">
        <v>9</v>
      </c>
      <c r="C350" s="227" t="s">
        <v>308</v>
      </c>
      <c r="D350" s="247">
        <v>0.5</v>
      </c>
      <c r="E350" s="251">
        <v>1.5E-5</v>
      </c>
      <c r="F350" s="250">
        <v>7.5000000000000002E-4</v>
      </c>
      <c r="G350" s="228">
        <v>12</v>
      </c>
      <c r="H350" s="230">
        <v>10</v>
      </c>
      <c r="I350" s="231">
        <v>12</v>
      </c>
    </row>
    <row r="351" spans="1:9" ht="15.75">
      <c r="A351" s="221"/>
      <c r="B351" s="245">
        <v>10</v>
      </c>
      <c r="C351" s="233" t="s">
        <v>309</v>
      </c>
      <c r="D351" s="248">
        <v>1</v>
      </c>
      <c r="E351" s="252">
        <v>3.0000000000000001E-5</v>
      </c>
      <c r="F351" s="252">
        <v>1.5E-3</v>
      </c>
      <c r="G351" s="234">
        <v>28</v>
      </c>
      <c r="H351" s="236">
        <v>21</v>
      </c>
      <c r="I351" s="237">
        <v>32</v>
      </c>
    </row>
    <row r="352" spans="1:9" ht="47.25">
      <c r="A352" s="221"/>
      <c r="B352" s="240">
        <v>11</v>
      </c>
      <c r="C352" s="304" t="s">
        <v>348</v>
      </c>
      <c r="D352" s="247">
        <v>12.5</v>
      </c>
      <c r="E352" s="251">
        <v>2.0000000000000001E-4</v>
      </c>
      <c r="F352" s="251">
        <v>1.8800000000000001E-2</v>
      </c>
      <c r="G352" s="228">
        <v>20</v>
      </c>
      <c r="H352" s="230">
        <v>17</v>
      </c>
      <c r="I352" s="231">
        <v>14</v>
      </c>
    </row>
    <row r="353" spans="1:9" ht="47.25">
      <c r="A353" s="221"/>
      <c r="B353" s="240">
        <v>12</v>
      </c>
      <c r="C353" s="304" t="s">
        <v>349</v>
      </c>
      <c r="D353" s="247">
        <v>1.25</v>
      </c>
      <c r="E353" s="251">
        <v>3.8000000000000002E-5</v>
      </c>
      <c r="F353" s="251">
        <v>1.8799999999999999E-3</v>
      </c>
      <c r="G353" s="228">
        <v>14</v>
      </c>
      <c r="H353" s="230">
        <v>11</v>
      </c>
      <c r="I353" s="231">
        <v>11</v>
      </c>
    </row>
    <row r="354" spans="1:9" ht="47.25">
      <c r="A354" s="221"/>
      <c r="B354" s="240">
        <v>13</v>
      </c>
      <c r="C354" s="305" t="s">
        <v>350</v>
      </c>
      <c r="D354" s="247">
        <v>0.5</v>
      </c>
      <c r="E354" s="251">
        <v>1.5E-5</v>
      </c>
      <c r="F354" s="251">
        <v>7.5000000000000002E-4</v>
      </c>
      <c r="G354" s="228">
        <v>16</v>
      </c>
      <c r="H354" s="230">
        <v>12</v>
      </c>
      <c r="I354" s="231">
        <v>11</v>
      </c>
    </row>
    <row r="355" spans="1:9" ht="63">
      <c r="A355" s="221"/>
      <c r="B355" s="245">
        <v>14</v>
      </c>
      <c r="C355" s="303" t="s">
        <v>351</v>
      </c>
      <c r="D355" s="248">
        <v>0.5</v>
      </c>
      <c r="E355" s="252">
        <v>1.5E-5</v>
      </c>
      <c r="F355" s="252">
        <v>7.5000000000000002E-4</v>
      </c>
      <c r="G355" s="234">
        <v>26</v>
      </c>
      <c r="H355" s="236">
        <v>22</v>
      </c>
      <c r="I355" s="237">
        <v>17</v>
      </c>
    </row>
    <row r="356" spans="1:9" ht="15.75">
      <c r="A356" s="221"/>
      <c r="B356" s="227"/>
      <c r="C356" s="227"/>
      <c r="D356" s="247"/>
      <c r="E356" s="251"/>
      <c r="F356" s="251"/>
      <c r="G356" s="228"/>
      <c r="H356" s="230"/>
      <c r="I356" s="230"/>
    </row>
    <row r="357" spans="1:9" ht="15.75">
      <c r="A357" s="221"/>
      <c r="B357" s="221"/>
      <c r="C357" s="221"/>
      <c r="D357" s="221"/>
      <c r="E357" s="221"/>
      <c r="F357" s="221"/>
      <c r="G357" s="221"/>
      <c r="H357" s="221"/>
      <c r="I357" s="221"/>
    </row>
    <row r="358" spans="1:9" ht="47.25">
      <c r="A358" s="221" t="s">
        <v>280</v>
      </c>
      <c r="B358" s="216">
        <v>14</v>
      </c>
      <c r="C358" s="217" t="s">
        <v>241</v>
      </c>
      <c r="D358" s="218" t="s">
        <v>242</v>
      </c>
      <c r="E358" s="219" t="s">
        <v>243</v>
      </c>
      <c r="F358" s="219" t="s">
        <v>244</v>
      </c>
      <c r="G358" s="218" t="s">
        <v>245</v>
      </c>
      <c r="H358" s="218" t="s">
        <v>246</v>
      </c>
      <c r="I358" s="220" t="s">
        <v>247</v>
      </c>
    </row>
    <row r="359" spans="1:9" ht="15.75">
      <c r="A359" s="221"/>
      <c r="B359" s="240">
        <v>1</v>
      </c>
      <c r="C359" s="241"/>
      <c r="D359" s="242"/>
      <c r="E359" s="243"/>
      <c r="F359" s="243"/>
      <c r="G359" s="242"/>
      <c r="H359" s="242"/>
      <c r="I359" s="244"/>
    </row>
    <row r="360" spans="1:9" ht="15.75">
      <c r="A360" s="221"/>
      <c r="B360" s="240">
        <v>2</v>
      </c>
      <c r="C360" s="222" t="s">
        <v>303</v>
      </c>
      <c r="D360" s="246">
        <v>1.25</v>
      </c>
      <c r="E360" s="250">
        <v>3.0000000000000001E-5</v>
      </c>
      <c r="F360" s="250">
        <v>1.8749999999999999E-3</v>
      </c>
      <c r="G360" s="223">
        <v>16</v>
      </c>
      <c r="H360" s="225">
        <v>19</v>
      </c>
      <c r="I360" s="226">
        <v>20</v>
      </c>
    </row>
    <row r="361" spans="1:9" ht="15.75">
      <c r="A361" s="221"/>
      <c r="B361" s="240">
        <v>3</v>
      </c>
      <c r="C361" s="227" t="s">
        <v>248</v>
      </c>
      <c r="D361" s="247">
        <v>1.25</v>
      </c>
      <c r="E361" s="251">
        <v>3.0000000000000001E-5</v>
      </c>
      <c r="F361" s="250">
        <v>1.8749999999999999E-3</v>
      </c>
      <c r="G361" s="228">
        <v>18</v>
      </c>
      <c r="H361" s="230">
        <v>21</v>
      </c>
      <c r="I361" s="231">
        <v>20</v>
      </c>
    </row>
    <row r="362" spans="1:9" ht="15.75">
      <c r="A362" s="221"/>
      <c r="B362" s="240">
        <v>4</v>
      </c>
      <c r="C362" s="222" t="s">
        <v>304</v>
      </c>
      <c r="D362" s="246">
        <v>0.5</v>
      </c>
      <c r="E362" s="250">
        <v>1.5E-5</v>
      </c>
      <c r="F362" s="250">
        <v>7.5000000000000002E-4</v>
      </c>
      <c r="G362" s="223">
        <v>18</v>
      </c>
      <c r="H362" s="225">
        <v>18</v>
      </c>
      <c r="I362" s="226">
        <v>17</v>
      </c>
    </row>
    <row r="363" spans="1:9" ht="15.75">
      <c r="A363" s="221"/>
      <c r="B363" s="240">
        <v>5</v>
      </c>
      <c r="C363" s="227" t="s">
        <v>249</v>
      </c>
      <c r="D363" s="247">
        <v>1</v>
      </c>
      <c r="E363" s="251">
        <v>3.0000000000000001E-5</v>
      </c>
      <c r="F363" s="250">
        <v>1.5E-3</v>
      </c>
      <c r="G363" s="228">
        <v>18</v>
      </c>
      <c r="H363" s="230">
        <v>14</v>
      </c>
      <c r="I363" s="231">
        <v>20</v>
      </c>
    </row>
    <row r="364" spans="1:9" ht="15.75">
      <c r="A364" s="221"/>
      <c r="B364" s="240">
        <v>6</v>
      </c>
      <c r="C364" s="222" t="s">
        <v>305</v>
      </c>
      <c r="D364" s="246">
        <v>1</v>
      </c>
      <c r="E364" s="250">
        <v>3.0000000000000001E-5</v>
      </c>
      <c r="F364" s="250">
        <v>1.5E-3</v>
      </c>
      <c r="G364" s="223">
        <v>18</v>
      </c>
      <c r="H364" s="225">
        <v>14</v>
      </c>
      <c r="I364" s="226">
        <v>21</v>
      </c>
    </row>
    <row r="365" spans="1:9" ht="15.75">
      <c r="A365" s="221"/>
      <c r="B365" s="240">
        <v>7</v>
      </c>
      <c r="C365" s="227" t="s">
        <v>306</v>
      </c>
      <c r="D365" s="247">
        <v>4</v>
      </c>
      <c r="E365" s="251">
        <v>1.2E-4</v>
      </c>
      <c r="F365" s="250">
        <v>6.0000000000000001E-3</v>
      </c>
      <c r="G365" s="228">
        <v>20</v>
      </c>
      <c r="H365" s="230">
        <v>14</v>
      </c>
      <c r="I365" s="231">
        <v>23</v>
      </c>
    </row>
    <row r="366" spans="1:9" ht="15.75">
      <c r="A366" s="221"/>
      <c r="B366" s="240">
        <v>8</v>
      </c>
      <c r="C366" s="222" t="s">
        <v>307</v>
      </c>
      <c r="D366" s="246">
        <v>1</v>
      </c>
      <c r="E366" s="250">
        <v>3.0000000000000001E-5</v>
      </c>
      <c r="F366" s="250">
        <v>1.5E-3</v>
      </c>
      <c r="G366" s="223">
        <v>16</v>
      </c>
      <c r="H366" s="225">
        <v>12</v>
      </c>
      <c r="I366" s="226">
        <v>20</v>
      </c>
    </row>
    <row r="367" spans="1:9" ht="15.75">
      <c r="A367" s="221"/>
      <c r="B367" s="240">
        <v>9</v>
      </c>
      <c r="C367" s="227" t="s">
        <v>308</v>
      </c>
      <c r="D367" s="247">
        <v>0.5</v>
      </c>
      <c r="E367" s="251">
        <v>1.5E-5</v>
      </c>
      <c r="F367" s="250">
        <v>7.5000000000000002E-4</v>
      </c>
      <c r="G367" s="228">
        <v>12</v>
      </c>
      <c r="H367" s="230">
        <v>10</v>
      </c>
      <c r="I367" s="231">
        <v>12</v>
      </c>
    </row>
    <row r="368" spans="1:9" ht="16.5" customHeight="1">
      <c r="A368" s="221"/>
      <c r="B368" s="245">
        <v>10</v>
      </c>
      <c r="C368" s="233" t="s">
        <v>309</v>
      </c>
      <c r="D368" s="248">
        <v>1</v>
      </c>
      <c r="E368" s="252">
        <v>3.0000000000000001E-5</v>
      </c>
      <c r="F368" s="252">
        <v>1.5E-3</v>
      </c>
      <c r="G368" s="234">
        <v>28</v>
      </c>
      <c r="H368" s="236">
        <v>21</v>
      </c>
      <c r="I368" s="237">
        <v>32</v>
      </c>
    </row>
    <row r="369" spans="1:9" ht="29.25" customHeight="1">
      <c r="A369" s="221"/>
      <c r="B369" s="240">
        <v>11</v>
      </c>
      <c r="C369" s="304" t="s">
        <v>348</v>
      </c>
      <c r="D369" s="247">
        <v>12.5</v>
      </c>
      <c r="E369" s="251">
        <v>2.0000000000000001E-4</v>
      </c>
      <c r="F369" s="251">
        <v>1.8800000000000001E-2</v>
      </c>
      <c r="G369" s="228">
        <v>20</v>
      </c>
      <c r="H369" s="230">
        <v>17</v>
      </c>
      <c r="I369" s="231">
        <v>14</v>
      </c>
    </row>
    <row r="370" spans="1:9" ht="29.25" customHeight="1">
      <c r="A370" s="221"/>
      <c r="B370" s="240">
        <v>12</v>
      </c>
      <c r="C370" s="304" t="s">
        <v>349</v>
      </c>
      <c r="D370" s="247">
        <v>1.25</v>
      </c>
      <c r="E370" s="251">
        <v>3.8000000000000002E-5</v>
      </c>
      <c r="F370" s="251">
        <v>1.8799999999999999E-3</v>
      </c>
      <c r="G370" s="228">
        <v>14</v>
      </c>
      <c r="H370" s="230">
        <v>11</v>
      </c>
      <c r="I370" s="231">
        <v>11</v>
      </c>
    </row>
    <row r="371" spans="1:9" ht="54" customHeight="1">
      <c r="A371" s="221"/>
      <c r="B371" s="240">
        <v>13</v>
      </c>
      <c r="C371" s="305" t="s">
        <v>350</v>
      </c>
      <c r="D371" s="247">
        <v>0.5</v>
      </c>
      <c r="E371" s="251">
        <v>1.5E-5</v>
      </c>
      <c r="F371" s="251">
        <v>7.5000000000000002E-4</v>
      </c>
      <c r="G371" s="228">
        <v>16</v>
      </c>
      <c r="H371" s="230">
        <v>12</v>
      </c>
      <c r="I371" s="231">
        <v>11</v>
      </c>
    </row>
    <row r="372" spans="1:9" ht="45.75" customHeight="1">
      <c r="A372" s="221"/>
      <c r="B372" s="245">
        <v>14</v>
      </c>
      <c r="C372" s="303" t="s">
        <v>351</v>
      </c>
      <c r="D372" s="248">
        <v>0.5</v>
      </c>
      <c r="E372" s="252">
        <v>1.5E-5</v>
      </c>
      <c r="F372" s="252">
        <v>7.5000000000000002E-4</v>
      </c>
      <c r="G372" s="234">
        <v>26</v>
      </c>
      <c r="H372" s="236">
        <v>22</v>
      </c>
      <c r="I372" s="237">
        <v>17</v>
      </c>
    </row>
    <row r="373" spans="1:9" ht="16.5" customHeight="1">
      <c r="A373" s="221"/>
      <c r="B373" s="227"/>
      <c r="C373" s="227"/>
      <c r="D373" s="247"/>
      <c r="E373" s="251"/>
      <c r="F373" s="251"/>
      <c r="G373" s="228"/>
      <c r="H373" s="230"/>
      <c r="I373" s="230"/>
    </row>
    <row r="374" spans="1:9" ht="15.75">
      <c r="A374" s="221"/>
      <c r="B374" s="221"/>
      <c r="C374" s="221"/>
      <c r="D374" s="221"/>
      <c r="E374" s="221"/>
      <c r="F374" s="221"/>
      <c r="G374" s="221"/>
      <c r="H374" s="221"/>
      <c r="I374" s="221"/>
    </row>
    <row r="375" spans="1:9" ht="47.25">
      <c r="A375" s="221" t="s">
        <v>281</v>
      </c>
      <c r="B375" s="216">
        <v>14</v>
      </c>
      <c r="C375" s="217" t="s">
        <v>241</v>
      </c>
      <c r="D375" s="218" t="s">
        <v>242</v>
      </c>
      <c r="E375" s="219" t="s">
        <v>243</v>
      </c>
      <c r="F375" s="219" t="s">
        <v>244</v>
      </c>
      <c r="G375" s="218" t="s">
        <v>245</v>
      </c>
      <c r="H375" s="218" t="s">
        <v>246</v>
      </c>
      <c r="I375" s="220" t="s">
        <v>247</v>
      </c>
    </row>
    <row r="376" spans="1:9" ht="15.75">
      <c r="A376" s="221"/>
      <c r="B376" s="240">
        <v>1</v>
      </c>
      <c r="C376" s="241"/>
      <c r="D376" s="242"/>
      <c r="E376" s="243"/>
      <c r="F376" s="243"/>
      <c r="G376" s="242"/>
      <c r="H376" s="242"/>
      <c r="I376" s="244"/>
    </row>
    <row r="377" spans="1:9" ht="15.75">
      <c r="A377" s="221"/>
      <c r="B377" s="240">
        <v>2</v>
      </c>
      <c r="C377" s="222" t="s">
        <v>303</v>
      </c>
      <c r="D377" s="246">
        <v>1.25</v>
      </c>
      <c r="E377" s="250">
        <v>3.0000000000000001E-5</v>
      </c>
      <c r="F377" s="250">
        <v>1.8749999999999999E-3</v>
      </c>
      <c r="G377" s="223">
        <v>16</v>
      </c>
      <c r="H377" s="225">
        <v>19</v>
      </c>
      <c r="I377" s="226">
        <v>20</v>
      </c>
    </row>
    <row r="378" spans="1:9" ht="15.75">
      <c r="A378" s="221"/>
      <c r="B378" s="240">
        <v>3</v>
      </c>
      <c r="C378" s="227" t="s">
        <v>248</v>
      </c>
      <c r="D378" s="247">
        <v>1.25</v>
      </c>
      <c r="E378" s="251">
        <v>3.0000000000000001E-5</v>
      </c>
      <c r="F378" s="250">
        <v>1.8749999999999999E-3</v>
      </c>
      <c r="G378" s="228">
        <v>18</v>
      </c>
      <c r="H378" s="230">
        <v>21</v>
      </c>
      <c r="I378" s="231">
        <v>20</v>
      </c>
    </row>
    <row r="379" spans="1:9" ht="15.75">
      <c r="A379" s="221"/>
      <c r="B379" s="240">
        <v>4</v>
      </c>
      <c r="C379" s="222" t="s">
        <v>304</v>
      </c>
      <c r="D379" s="246">
        <v>0.5</v>
      </c>
      <c r="E379" s="250">
        <v>1.5E-5</v>
      </c>
      <c r="F379" s="250">
        <v>7.5000000000000002E-4</v>
      </c>
      <c r="G379" s="223">
        <v>18</v>
      </c>
      <c r="H379" s="225">
        <v>18</v>
      </c>
      <c r="I379" s="226">
        <v>17</v>
      </c>
    </row>
    <row r="380" spans="1:9" ht="15.75">
      <c r="A380" s="221"/>
      <c r="B380" s="240">
        <v>5</v>
      </c>
      <c r="C380" s="227" t="s">
        <v>249</v>
      </c>
      <c r="D380" s="247">
        <v>1</v>
      </c>
      <c r="E380" s="251">
        <v>3.0000000000000001E-5</v>
      </c>
      <c r="F380" s="250">
        <v>1.5E-3</v>
      </c>
      <c r="G380" s="228">
        <v>18</v>
      </c>
      <c r="H380" s="230">
        <v>14</v>
      </c>
      <c r="I380" s="231">
        <v>20</v>
      </c>
    </row>
    <row r="381" spans="1:9" ht="15.75">
      <c r="A381" s="221"/>
      <c r="B381" s="240">
        <v>6</v>
      </c>
      <c r="C381" s="222" t="s">
        <v>305</v>
      </c>
      <c r="D381" s="246">
        <v>1</v>
      </c>
      <c r="E381" s="250">
        <v>3.0000000000000001E-5</v>
      </c>
      <c r="F381" s="250">
        <v>1.5E-3</v>
      </c>
      <c r="G381" s="223">
        <v>18</v>
      </c>
      <c r="H381" s="225">
        <v>14</v>
      </c>
      <c r="I381" s="226">
        <v>21</v>
      </c>
    </row>
    <row r="382" spans="1:9" ht="15.75">
      <c r="A382" s="221"/>
      <c r="B382" s="240">
        <v>7</v>
      </c>
      <c r="C382" s="227" t="s">
        <v>306</v>
      </c>
      <c r="D382" s="247">
        <v>4</v>
      </c>
      <c r="E382" s="251">
        <v>1.2E-4</v>
      </c>
      <c r="F382" s="250">
        <v>6.0000000000000001E-3</v>
      </c>
      <c r="G382" s="228">
        <v>20</v>
      </c>
      <c r="H382" s="230">
        <v>14</v>
      </c>
      <c r="I382" s="231">
        <v>23</v>
      </c>
    </row>
    <row r="383" spans="1:9" ht="15.75">
      <c r="A383" s="221"/>
      <c r="B383" s="240">
        <v>8</v>
      </c>
      <c r="C383" s="222" t="s">
        <v>307</v>
      </c>
      <c r="D383" s="246">
        <v>1</v>
      </c>
      <c r="E383" s="250">
        <v>3.0000000000000001E-5</v>
      </c>
      <c r="F383" s="250">
        <v>1.5E-3</v>
      </c>
      <c r="G383" s="223">
        <v>16</v>
      </c>
      <c r="H383" s="225">
        <v>12</v>
      </c>
      <c r="I383" s="226">
        <v>20</v>
      </c>
    </row>
    <row r="384" spans="1:9" ht="15.75">
      <c r="A384" s="221"/>
      <c r="B384" s="240">
        <v>9</v>
      </c>
      <c r="C384" s="227" t="s">
        <v>308</v>
      </c>
      <c r="D384" s="247">
        <v>0.5</v>
      </c>
      <c r="E384" s="251">
        <v>1.5E-5</v>
      </c>
      <c r="F384" s="250">
        <v>7.5000000000000002E-4</v>
      </c>
      <c r="G384" s="228">
        <v>12</v>
      </c>
      <c r="H384" s="230">
        <v>10</v>
      </c>
      <c r="I384" s="231">
        <v>12</v>
      </c>
    </row>
    <row r="385" spans="1:9" ht="15.75">
      <c r="A385" s="221"/>
      <c r="B385" s="245">
        <v>10</v>
      </c>
      <c r="C385" s="233" t="s">
        <v>309</v>
      </c>
      <c r="D385" s="248">
        <v>1</v>
      </c>
      <c r="E385" s="252">
        <v>3.0000000000000001E-5</v>
      </c>
      <c r="F385" s="252">
        <v>1.5E-3</v>
      </c>
      <c r="G385" s="234">
        <v>28</v>
      </c>
      <c r="H385" s="236">
        <v>21</v>
      </c>
      <c r="I385" s="237">
        <v>32</v>
      </c>
    </row>
    <row r="386" spans="1:9" ht="47.25">
      <c r="A386" s="221"/>
      <c r="B386" s="240">
        <v>11</v>
      </c>
      <c r="C386" s="304" t="s">
        <v>348</v>
      </c>
      <c r="D386" s="247">
        <v>12.5</v>
      </c>
      <c r="E386" s="251">
        <v>2.0000000000000001E-4</v>
      </c>
      <c r="F386" s="251">
        <v>1.8800000000000001E-2</v>
      </c>
      <c r="G386" s="228">
        <v>20</v>
      </c>
      <c r="H386" s="230">
        <v>17</v>
      </c>
      <c r="I386" s="231">
        <v>14</v>
      </c>
    </row>
    <row r="387" spans="1:9" ht="47.25">
      <c r="A387" s="221"/>
      <c r="B387" s="240">
        <v>12</v>
      </c>
      <c r="C387" s="304" t="s">
        <v>349</v>
      </c>
      <c r="D387" s="247">
        <v>1.25</v>
      </c>
      <c r="E387" s="251">
        <v>3.8000000000000002E-5</v>
      </c>
      <c r="F387" s="251">
        <v>1.8799999999999999E-3</v>
      </c>
      <c r="G387" s="228">
        <v>14</v>
      </c>
      <c r="H387" s="230">
        <v>11</v>
      </c>
      <c r="I387" s="231">
        <v>11</v>
      </c>
    </row>
    <row r="388" spans="1:9" ht="47.25">
      <c r="A388" s="221"/>
      <c r="B388" s="240">
        <v>13</v>
      </c>
      <c r="C388" s="305" t="s">
        <v>350</v>
      </c>
      <c r="D388" s="247">
        <v>0.5</v>
      </c>
      <c r="E388" s="251">
        <v>1.5E-5</v>
      </c>
      <c r="F388" s="251">
        <v>7.5000000000000002E-4</v>
      </c>
      <c r="G388" s="228">
        <v>16</v>
      </c>
      <c r="H388" s="230">
        <v>12</v>
      </c>
      <c r="I388" s="231">
        <v>11</v>
      </c>
    </row>
    <row r="389" spans="1:9" ht="63">
      <c r="A389" s="221"/>
      <c r="B389" s="245">
        <v>14</v>
      </c>
      <c r="C389" s="303" t="s">
        <v>351</v>
      </c>
      <c r="D389" s="248">
        <v>0.5</v>
      </c>
      <c r="E389" s="252">
        <v>1.5E-5</v>
      </c>
      <c r="F389" s="252">
        <v>7.5000000000000002E-4</v>
      </c>
      <c r="G389" s="234">
        <v>26</v>
      </c>
      <c r="H389" s="236">
        <v>22</v>
      </c>
      <c r="I389" s="237">
        <v>17</v>
      </c>
    </row>
    <row r="390" spans="1:9" ht="15.75">
      <c r="A390" s="221"/>
      <c r="B390" s="227"/>
      <c r="C390" s="227"/>
      <c r="D390" s="247"/>
      <c r="E390" s="251"/>
      <c r="F390" s="251"/>
      <c r="G390" s="228"/>
      <c r="H390" s="230"/>
      <c r="I390" s="230"/>
    </row>
    <row r="391" spans="1:9" ht="15.75">
      <c r="A391" s="221"/>
      <c r="B391" s="221"/>
      <c r="C391" s="221"/>
      <c r="D391" s="221"/>
      <c r="E391" s="221"/>
      <c r="F391" s="221"/>
      <c r="G391" s="221"/>
      <c r="H391" s="221"/>
      <c r="I391" s="221"/>
    </row>
    <row r="392" spans="1:9" ht="47.25">
      <c r="A392" s="221" t="s">
        <v>282</v>
      </c>
      <c r="B392" s="216">
        <v>14</v>
      </c>
      <c r="C392" s="217" t="s">
        <v>241</v>
      </c>
      <c r="D392" s="218" t="s">
        <v>242</v>
      </c>
      <c r="E392" s="219" t="s">
        <v>243</v>
      </c>
      <c r="F392" s="219" t="s">
        <v>244</v>
      </c>
      <c r="G392" s="218" t="s">
        <v>245</v>
      </c>
      <c r="H392" s="218" t="s">
        <v>246</v>
      </c>
      <c r="I392" s="220" t="s">
        <v>247</v>
      </c>
    </row>
    <row r="393" spans="1:9" ht="15.75">
      <c r="A393" s="221"/>
      <c r="B393" s="240">
        <v>1</v>
      </c>
      <c r="C393" s="241"/>
      <c r="D393" s="242"/>
      <c r="E393" s="243"/>
      <c r="F393" s="243"/>
      <c r="G393" s="242"/>
      <c r="H393" s="242"/>
      <c r="I393" s="244"/>
    </row>
    <row r="394" spans="1:9" ht="15.75">
      <c r="A394" s="221"/>
      <c r="B394" s="240">
        <v>2</v>
      </c>
      <c r="C394" s="222" t="s">
        <v>303</v>
      </c>
      <c r="D394" s="246">
        <v>1.25</v>
      </c>
      <c r="E394" s="250">
        <v>3.0000000000000001E-5</v>
      </c>
      <c r="F394" s="250">
        <v>1.8749999999999999E-3</v>
      </c>
      <c r="G394" s="223">
        <v>16</v>
      </c>
      <c r="H394" s="225">
        <v>19</v>
      </c>
      <c r="I394" s="226">
        <v>20</v>
      </c>
    </row>
    <row r="395" spans="1:9" ht="15.75">
      <c r="A395" s="221"/>
      <c r="B395" s="240">
        <v>3</v>
      </c>
      <c r="C395" s="227" t="s">
        <v>248</v>
      </c>
      <c r="D395" s="247">
        <v>1.25</v>
      </c>
      <c r="E395" s="251">
        <v>3.0000000000000001E-5</v>
      </c>
      <c r="F395" s="250">
        <v>1.8749999999999999E-3</v>
      </c>
      <c r="G395" s="228">
        <v>18</v>
      </c>
      <c r="H395" s="230">
        <v>21</v>
      </c>
      <c r="I395" s="231">
        <v>20</v>
      </c>
    </row>
    <row r="396" spans="1:9" ht="15.75">
      <c r="A396" s="221"/>
      <c r="B396" s="240">
        <v>4</v>
      </c>
      <c r="C396" s="222" t="s">
        <v>304</v>
      </c>
      <c r="D396" s="246">
        <v>0.5</v>
      </c>
      <c r="E396" s="250">
        <v>1.5E-5</v>
      </c>
      <c r="F396" s="250">
        <v>7.5000000000000002E-4</v>
      </c>
      <c r="G396" s="223">
        <v>18</v>
      </c>
      <c r="H396" s="225">
        <v>18</v>
      </c>
      <c r="I396" s="226">
        <v>17</v>
      </c>
    </row>
    <row r="397" spans="1:9" ht="15.75">
      <c r="A397" s="221"/>
      <c r="B397" s="240">
        <v>5</v>
      </c>
      <c r="C397" s="227" t="s">
        <v>249</v>
      </c>
      <c r="D397" s="247">
        <v>1</v>
      </c>
      <c r="E397" s="251">
        <v>3.0000000000000001E-5</v>
      </c>
      <c r="F397" s="250">
        <v>1.5E-3</v>
      </c>
      <c r="G397" s="228">
        <v>18</v>
      </c>
      <c r="H397" s="230">
        <v>14</v>
      </c>
      <c r="I397" s="231">
        <v>20</v>
      </c>
    </row>
    <row r="398" spans="1:9" ht="15.75">
      <c r="A398" s="221"/>
      <c r="B398" s="240">
        <v>6</v>
      </c>
      <c r="C398" s="222" t="s">
        <v>305</v>
      </c>
      <c r="D398" s="246">
        <v>1</v>
      </c>
      <c r="E398" s="250">
        <v>3.0000000000000001E-5</v>
      </c>
      <c r="F398" s="250">
        <v>1.5E-3</v>
      </c>
      <c r="G398" s="223">
        <v>18</v>
      </c>
      <c r="H398" s="225">
        <v>14</v>
      </c>
      <c r="I398" s="226">
        <v>21</v>
      </c>
    </row>
    <row r="399" spans="1:9" ht="15.75">
      <c r="A399" s="221"/>
      <c r="B399" s="240">
        <v>7</v>
      </c>
      <c r="C399" s="227" t="s">
        <v>306</v>
      </c>
      <c r="D399" s="247">
        <v>4</v>
      </c>
      <c r="E399" s="251">
        <v>1.2E-4</v>
      </c>
      <c r="F399" s="250">
        <v>6.0000000000000001E-3</v>
      </c>
      <c r="G399" s="228">
        <v>20</v>
      </c>
      <c r="H399" s="230">
        <v>14</v>
      </c>
      <c r="I399" s="231">
        <v>23</v>
      </c>
    </row>
    <row r="400" spans="1:9" ht="15.75">
      <c r="A400" s="221"/>
      <c r="B400" s="240">
        <v>8</v>
      </c>
      <c r="C400" s="222" t="s">
        <v>307</v>
      </c>
      <c r="D400" s="246">
        <v>1</v>
      </c>
      <c r="E400" s="250">
        <v>3.0000000000000001E-5</v>
      </c>
      <c r="F400" s="250">
        <v>1.5E-3</v>
      </c>
      <c r="G400" s="223">
        <v>16</v>
      </c>
      <c r="H400" s="225">
        <v>12</v>
      </c>
      <c r="I400" s="226">
        <v>20</v>
      </c>
    </row>
    <row r="401" spans="1:9" ht="15.75">
      <c r="A401" s="221"/>
      <c r="B401" s="240">
        <v>9</v>
      </c>
      <c r="C401" s="227" t="s">
        <v>308</v>
      </c>
      <c r="D401" s="247">
        <v>0.5</v>
      </c>
      <c r="E401" s="251">
        <v>1.5E-5</v>
      </c>
      <c r="F401" s="250">
        <v>7.5000000000000002E-4</v>
      </c>
      <c r="G401" s="228">
        <v>12</v>
      </c>
      <c r="H401" s="230">
        <v>10</v>
      </c>
      <c r="I401" s="231">
        <v>12</v>
      </c>
    </row>
    <row r="402" spans="1:9" ht="15.75">
      <c r="A402" s="221"/>
      <c r="B402" s="245">
        <v>10</v>
      </c>
      <c r="C402" s="233" t="s">
        <v>309</v>
      </c>
      <c r="D402" s="248">
        <v>1</v>
      </c>
      <c r="E402" s="252">
        <v>3.0000000000000001E-5</v>
      </c>
      <c r="F402" s="252">
        <v>1.5E-3</v>
      </c>
      <c r="G402" s="234">
        <v>28</v>
      </c>
      <c r="H402" s="236">
        <v>21</v>
      </c>
      <c r="I402" s="237">
        <v>32</v>
      </c>
    </row>
    <row r="403" spans="1:9" ht="47.25">
      <c r="A403" s="221"/>
      <c r="B403" s="240">
        <v>11</v>
      </c>
      <c r="C403" s="304" t="s">
        <v>348</v>
      </c>
      <c r="D403" s="247">
        <v>12.5</v>
      </c>
      <c r="E403" s="251">
        <v>2.0000000000000001E-4</v>
      </c>
      <c r="F403" s="251">
        <v>1.8800000000000001E-2</v>
      </c>
      <c r="G403" s="228">
        <v>20</v>
      </c>
      <c r="H403" s="230">
        <v>17</v>
      </c>
      <c r="I403" s="231">
        <v>14</v>
      </c>
    </row>
    <row r="404" spans="1:9" ht="47.25">
      <c r="A404" s="221"/>
      <c r="B404" s="240">
        <v>12</v>
      </c>
      <c r="C404" s="304" t="s">
        <v>349</v>
      </c>
      <c r="D404" s="247">
        <v>1.25</v>
      </c>
      <c r="E404" s="251">
        <v>3.8000000000000002E-5</v>
      </c>
      <c r="F404" s="251">
        <v>1.8799999999999999E-3</v>
      </c>
      <c r="G404" s="228">
        <v>14</v>
      </c>
      <c r="H404" s="230">
        <v>11</v>
      </c>
      <c r="I404" s="231">
        <v>11</v>
      </c>
    </row>
    <row r="405" spans="1:9" ht="47.25">
      <c r="A405" s="221"/>
      <c r="B405" s="240">
        <v>13</v>
      </c>
      <c r="C405" s="305" t="s">
        <v>350</v>
      </c>
      <c r="D405" s="247">
        <v>0.5</v>
      </c>
      <c r="E405" s="251">
        <v>1.5E-5</v>
      </c>
      <c r="F405" s="251">
        <v>7.5000000000000002E-4</v>
      </c>
      <c r="G405" s="228">
        <v>16</v>
      </c>
      <c r="H405" s="230">
        <v>12</v>
      </c>
      <c r="I405" s="231">
        <v>11</v>
      </c>
    </row>
    <row r="406" spans="1:9" ht="63">
      <c r="A406" s="221"/>
      <c r="B406" s="245">
        <v>14</v>
      </c>
      <c r="C406" s="303" t="s">
        <v>351</v>
      </c>
      <c r="D406" s="248">
        <v>0.5</v>
      </c>
      <c r="E406" s="252">
        <v>1.5E-5</v>
      </c>
      <c r="F406" s="252">
        <v>7.5000000000000002E-4</v>
      </c>
      <c r="G406" s="234">
        <v>26</v>
      </c>
      <c r="H406" s="236">
        <v>22</v>
      </c>
      <c r="I406" s="237">
        <v>17</v>
      </c>
    </row>
    <row r="407" spans="1:9" ht="15.75">
      <c r="A407" s="221"/>
      <c r="B407" s="227"/>
      <c r="C407" s="227"/>
      <c r="D407" s="247"/>
      <c r="E407" s="251"/>
      <c r="F407" s="251"/>
      <c r="G407" s="228"/>
      <c r="H407" s="230"/>
      <c r="I407" s="230"/>
    </row>
    <row r="408" spans="1:9" ht="15.75">
      <c r="A408" s="221"/>
      <c r="B408" s="221"/>
      <c r="C408" s="221"/>
      <c r="D408" s="221"/>
      <c r="E408" s="221"/>
      <c r="F408" s="221"/>
      <c r="G408" s="221"/>
      <c r="H408" s="221"/>
      <c r="I408" s="221"/>
    </row>
    <row r="409" spans="1:9" ht="47.25">
      <c r="A409" s="221" t="s">
        <v>283</v>
      </c>
      <c r="B409" s="216">
        <v>14</v>
      </c>
      <c r="C409" s="217" t="s">
        <v>241</v>
      </c>
      <c r="D409" s="218" t="s">
        <v>242</v>
      </c>
      <c r="E409" s="219" t="s">
        <v>243</v>
      </c>
      <c r="F409" s="219" t="s">
        <v>244</v>
      </c>
      <c r="G409" s="218" t="s">
        <v>245</v>
      </c>
      <c r="H409" s="218" t="s">
        <v>246</v>
      </c>
      <c r="I409" s="220" t="s">
        <v>247</v>
      </c>
    </row>
    <row r="410" spans="1:9" ht="15.75">
      <c r="A410" s="221"/>
      <c r="B410" s="240">
        <v>1</v>
      </c>
      <c r="C410" s="241"/>
      <c r="D410" s="242"/>
      <c r="E410" s="243"/>
      <c r="F410" s="243"/>
      <c r="G410" s="242"/>
      <c r="H410" s="242"/>
      <c r="I410" s="244"/>
    </row>
    <row r="411" spans="1:9" ht="15.75">
      <c r="A411" s="221"/>
      <c r="B411" s="240">
        <v>2</v>
      </c>
      <c r="C411" s="222" t="s">
        <v>303</v>
      </c>
      <c r="D411" s="246">
        <v>1.25</v>
      </c>
      <c r="E411" s="250">
        <v>3.0000000000000001E-5</v>
      </c>
      <c r="F411" s="250">
        <v>1.8749999999999999E-3</v>
      </c>
      <c r="G411" s="223">
        <v>16</v>
      </c>
      <c r="H411" s="225">
        <v>19</v>
      </c>
      <c r="I411" s="226">
        <v>20</v>
      </c>
    </row>
    <row r="412" spans="1:9" ht="15.75">
      <c r="A412" s="221"/>
      <c r="B412" s="240">
        <v>3</v>
      </c>
      <c r="C412" s="227" t="s">
        <v>248</v>
      </c>
      <c r="D412" s="247">
        <v>1.25</v>
      </c>
      <c r="E412" s="251">
        <v>3.0000000000000001E-5</v>
      </c>
      <c r="F412" s="250">
        <v>1.8749999999999999E-3</v>
      </c>
      <c r="G412" s="228">
        <v>18</v>
      </c>
      <c r="H412" s="230">
        <v>21</v>
      </c>
      <c r="I412" s="231">
        <v>20</v>
      </c>
    </row>
    <row r="413" spans="1:9" ht="15.75">
      <c r="A413" s="221"/>
      <c r="B413" s="240">
        <v>4</v>
      </c>
      <c r="C413" s="222" t="s">
        <v>304</v>
      </c>
      <c r="D413" s="246">
        <v>0.5</v>
      </c>
      <c r="E413" s="250">
        <v>1.5E-5</v>
      </c>
      <c r="F413" s="250">
        <v>7.5000000000000002E-4</v>
      </c>
      <c r="G413" s="223">
        <v>18</v>
      </c>
      <c r="H413" s="225">
        <v>18</v>
      </c>
      <c r="I413" s="226">
        <v>17</v>
      </c>
    </row>
    <row r="414" spans="1:9" ht="15.75">
      <c r="A414" s="221"/>
      <c r="B414" s="240">
        <v>5</v>
      </c>
      <c r="C414" s="227" t="s">
        <v>249</v>
      </c>
      <c r="D414" s="247">
        <v>1</v>
      </c>
      <c r="E414" s="251">
        <v>3.0000000000000001E-5</v>
      </c>
      <c r="F414" s="250">
        <v>1.5E-3</v>
      </c>
      <c r="G414" s="228">
        <v>18</v>
      </c>
      <c r="H414" s="230">
        <v>14</v>
      </c>
      <c r="I414" s="231">
        <v>20</v>
      </c>
    </row>
    <row r="415" spans="1:9" ht="15.75">
      <c r="A415" s="221"/>
      <c r="B415" s="240">
        <v>6</v>
      </c>
      <c r="C415" s="222" t="s">
        <v>305</v>
      </c>
      <c r="D415" s="246">
        <v>1</v>
      </c>
      <c r="E415" s="250">
        <v>3.0000000000000001E-5</v>
      </c>
      <c r="F415" s="250">
        <v>1.5E-3</v>
      </c>
      <c r="G415" s="223">
        <v>18</v>
      </c>
      <c r="H415" s="225">
        <v>14</v>
      </c>
      <c r="I415" s="226">
        <v>21</v>
      </c>
    </row>
    <row r="416" spans="1:9" ht="15.75">
      <c r="A416" s="221"/>
      <c r="B416" s="240">
        <v>7</v>
      </c>
      <c r="C416" s="227" t="s">
        <v>306</v>
      </c>
      <c r="D416" s="247">
        <v>4</v>
      </c>
      <c r="E416" s="251">
        <v>1.2E-4</v>
      </c>
      <c r="F416" s="250">
        <v>6.0000000000000001E-3</v>
      </c>
      <c r="G416" s="228">
        <v>20</v>
      </c>
      <c r="H416" s="230">
        <v>14</v>
      </c>
      <c r="I416" s="231">
        <v>23</v>
      </c>
    </row>
    <row r="417" spans="1:9" ht="15.75">
      <c r="A417" s="221"/>
      <c r="B417" s="240">
        <v>8</v>
      </c>
      <c r="C417" s="222" t="s">
        <v>307</v>
      </c>
      <c r="D417" s="246">
        <v>1</v>
      </c>
      <c r="E417" s="250">
        <v>3.0000000000000001E-5</v>
      </c>
      <c r="F417" s="250">
        <v>1.5E-3</v>
      </c>
      <c r="G417" s="223">
        <v>16</v>
      </c>
      <c r="H417" s="225">
        <v>12</v>
      </c>
      <c r="I417" s="226">
        <v>20</v>
      </c>
    </row>
    <row r="418" spans="1:9" ht="15.75">
      <c r="A418" s="221"/>
      <c r="B418" s="240">
        <v>9</v>
      </c>
      <c r="C418" s="227" t="s">
        <v>308</v>
      </c>
      <c r="D418" s="247">
        <v>0.5</v>
      </c>
      <c r="E418" s="251">
        <v>1.5E-5</v>
      </c>
      <c r="F418" s="250">
        <v>7.5000000000000002E-4</v>
      </c>
      <c r="G418" s="228">
        <v>12</v>
      </c>
      <c r="H418" s="230">
        <v>10</v>
      </c>
      <c r="I418" s="231">
        <v>12</v>
      </c>
    </row>
    <row r="419" spans="1:9" ht="15.75">
      <c r="A419" s="221"/>
      <c r="B419" s="245">
        <v>10</v>
      </c>
      <c r="C419" s="233" t="s">
        <v>309</v>
      </c>
      <c r="D419" s="248">
        <v>1</v>
      </c>
      <c r="E419" s="252">
        <v>3.0000000000000001E-5</v>
      </c>
      <c r="F419" s="252">
        <v>1.5E-3</v>
      </c>
      <c r="G419" s="234">
        <v>28</v>
      </c>
      <c r="H419" s="236">
        <v>21</v>
      </c>
      <c r="I419" s="237">
        <v>32</v>
      </c>
    </row>
    <row r="420" spans="1:9" ht="47.25">
      <c r="A420" s="221"/>
      <c r="B420" s="240">
        <v>11</v>
      </c>
      <c r="C420" s="304" t="s">
        <v>348</v>
      </c>
      <c r="D420" s="247">
        <v>12.5</v>
      </c>
      <c r="E420" s="251">
        <v>2.0000000000000001E-4</v>
      </c>
      <c r="F420" s="251">
        <v>1.8800000000000001E-2</v>
      </c>
      <c r="G420" s="228">
        <v>20</v>
      </c>
      <c r="H420" s="230">
        <v>17</v>
      </c>
      <c r="I420" s="231">
        <v>14</v>
      </c>
    </row>
    <row r="421" spans="1:9" ht="47.25">
      <c r="A421" s="221"/>
      <c r="B421" s="240">
        <v>12</v>
      </c>
      <c r="C421" s="304" t="s">
        <v>349</v>
      </c>
      <c r="D421" s="247">
        <v>1.25</v>
      </c>
      <c r="E421" s="251">
        <v>3.8000000000000002E-5</v>
      </c>
      <c r="F421" s="251">
        <v>1.8799999999999999E-3</v>
      </c>
      <c r="G421" s="228">
        <v>14</v>
      </c>
      <c r="H421" s="230">
        <v>11</v>
      </c>
      <c r="I421" s="231">
        <v>11</v>
      </c>
    </row>
    <row r="422" spans="1:9" ht="47.25">
      <c r="A422" s="221"/>
      <c r="B422" s="240">
        <v>13</v>
      </c>
      <c r="C422" s="305" t="s">
        <v>350</v>
      </c>
      <c r="D422" s="247">
        <v>0.5</v>
      </c>
      <c r="E422" s="251">
        <v>1.5E-5</v>
      </c>
      <c r="F422" s="251">
        <v>7.5000000000000002E-4</v>
      </c>
      <c r="G422" s="228">
        <v>16</v>
      </c>
      <c r="H422" s="230">
        <v>12</v>
      </c>
      <c r="I422" s="231">
        <v>11</v>
      </c>
    </row>
    <row r="423" spans="1:9" ht="63">
      <c r="A423" s="221"/>
      <c r="B423" s="245">
        <v>14</v>
      </c>
      <c r="C423" s="303" t="s">
        <v>351</v>
      </c>
      <c r="D423" s="248">
        <v>0.5</v>
      </c>
      <c r="E423" s="252">
        <v>1.5E-5</v>
      </c>
      <c r="F423" s="252">
        <v>7.5000000000000002E-4</v>
      </c>
      <c r="G423" s="234">
        <v>26</v>
      </c>
      <c r="H423" s="236">
        <v>22</v>
      </c>
      <c r="I423" s="237">
        <v>17</v>
      </c>
    </row>
    <row r="424" spans="1:9" ht="15.75">
      <c r="A424" s="221"/>
      <c r="B424" s="227"/>
      <c r="C424" s="227"/>
      <c r="D424" s="247"/>
      <c r="E424" s="251"/>
      <c r="F424" s="251"/>
      <c r="G424" s="228"/>
      <c r="H424" s="230"/>
      <c r="I424" s="230"/>
    </row>
    <row r="425" spans="1:9" ht="15.75">
      <c r="A425" s="221"/>
      <c r="B425" s="221"/>
      <c r="C425" s="221"/>
      <c r="D425" s="221"/>
      <c r="E425" s="221"/>
      <c r="F425" s="221"/>
      <c r="G425" s="221"/>
      <c r="H425" s="221"/>
      <c r="I425" s="221"/>
    </row>
    <row r="426" spans="1:9" ht="47.25">
      <c r="A426" s="221" t="s">
        <v>284</v>
      </c>
      <c r="B426" s="216">
        <v>14</v>
      </c>
      <c r="C426" s="217" t="s">
        <v>241</v>
      </c>
      <c r="D426" s="218" t="s">
        <v>242</v>
      </c>
      <c r="E426" s="219" t="s">
        <v>243</v>
      </c>
      <c r="F426" s="219" t="s">
        <v>244</v>
      </c>
      <c r="G426" s="218" t="s">
        <v>245</v>
      </c>
      <c r="H426" s="218" t="s">
        <v>246</v>
      </c>
      <c r="I426" s="220" t="s">
        <v>247</v>
      </c>
    </row>
    <row r="427" spans="1:9" ht="15.75">
      <c r="A427" s="221"/>
      <c r="B427" s="240">
        <v>1</v>
      </c>
      <c r="C427" s="241"/>
      <c r="D427" s="242"/>
      <c r="E427" s="243"/>
      <c r="F427" s="243"/>
      <c r="G427" s="242"/>
      <c r="H427" s="242"/>
      <c r="I427" s="244"/>
    </row>
    <row r="428" spans="1:9" ht="15.75">
      <c r="A428" s="221"/>
      <c r="B428" s="240">
        <v>2</v>
      </c>
      <c r="C428" s="222" t="s">
        <v>303</v>
      </c>
      <c r="D428" s="246">
        <v>1.25</v>
      </c>
      <c r="E428" s="250">
        <v>3.0000000000000001E-5</v>
      </c>
      <c r="F428" s="250">
        <v>1.8749999999999999E-3</v>
      </c>
      <c r="G428" s="223">
        <v>16</v>
      </c>
      <c r="H428" s="225">
        <v>19</v>
      </c>
      <c r="I428" s="226">
        <v>20</v>
      </c>
    </row>
    <row r="429" spans="1:9" ht="15.75">
      <c r="A429" s="221"/>
      <c r="B429" s="240">
        <v>3</v>
      </c>
      <c r="C429" s="227" t="s">
        <v>248</v>
      </c>
      <c r="D429" s="247">
        <v>1.25</v>
      </c>
      <c r="E429" s="251">
        <v>3.0000000000000001E-5</v>
      </c>
      <c r="F429" s="250">
        <v>1.8749999999999999E-3</v>
      </c>
      <c r="G429" s="228">
        <v>18</v>
      </c>
      <c r="H429" s="230">
        <v>21</v>
      </c>
      <c r="I429" s="231">
        <v>20</v>
      </c>
    </row>
    <row r="430" spans="1:9" ht="15.75">
      <c r="A430" s="221"/>
      <c r="B430" s="240">
        <v>4</v>
      </c>
      <c r="C430" s="222" t="s">
        <v>304</v>
      </c>
      <c r="D430" s="246">
        <v>0.5</v>
      </c>
      <c r="E430" s="250">
        <v>1.5E-5</v>
      </c>
      <c r="F430" s="250">
        <v>7.5000000000000002E-4</v>
      </c>
      <c r="G430" s="223">
        <v>18</v>
      </c>
      <c r="H430" s="225">
        <v>18</v>
      </c>
      <c r="I430" s="226">
        <v>17</v>
      </c>
    </row>
    <row r="431" spans="1:9" ht="15.75">
      <c r="A431" s="221"/>
      <c r="B431" s="240">
        <v>5</v>
      </c>
      <c r="C431" s="227" t="s">
        <v>249</v>
      </c>
      <c r="D431" s="247">
        <v>1</v>
      </c>
      <c r="E431" s="251">
        <v>3.0000000000000001E-5</v>
      </c>
      <c r="F431" s="250">
        <v>1.5E-3</v>
      </c>
      <c r="G431" s="228">
        <v>18</v>
      </c>
      <c r="H431" s="230">
        <v>14</v>
      </c>
      <c r="I431" s="231">
        <v>20</v>
      </c>
    </row>
    <row r="432" spans="1:9" ht="15.75">
      <c r="A432" s="221"/>
      <c r="B432" s="240">
        <v>6</v>
      </c>
      <c r="C432" s="222" t="s">
        <v>305</v>
      </c>
      <c r="D432" s="246">
        <v>1</v>
      </c>
      <c r="E432" s="250">
        <v>3.0000000000000001E-5</v>
      </c>
      <c r="F432" s="250">
        <v>1.5E-3</v>
      </c>
      <c r="G432" s="223">
        <v>18</v>
      </c>
      <c r="H432" s="225">
        <v>14</v>
      </c>
      <c r="I432" s="226">
        <v>21</v>
      </c>
    </row>
    <row r="433" spans="1:9" ht="15.75">
      <c r="A433" s="221"/>
      <c r="B433" s="240">
        <v>7</v>
      </c>
      <c r="C433" s="227" t="s">
        <v>306</v>
      </c>
      <c r="D433" s="247">
        <v>4</v>
      </c>
      <c r="E433" s="251">
        <v>1.2E-4</v>
      </c>
      <c r="F433" s="250">
        <v>6.0000000000000001E-3</v>
      </c>
      <c r="G433" s="228">
        <v>20</v>
      </c>
      <c r="H433" s="230">
        <v>14</v>
      </c>
      <c r="I433" s="231">
        <v>23</v>
      </c>
    </row>
    <row r="434" spans="1:9" ht="15.75">
      <c r="A434" s="221"/>
      <c r="B434" s="240">
        <v>8</v>
      </c>
      <c r="C434" s="222" t="s">
        <v>307</v>
      </c>
      <c r="D434" s="246">
        <v>1</v>
      </c>
      <c r="E434" s="250">
        <v>3.0000000000000001E-5</v>
      </c>
      <c r="F434" s="250">
        <v>1.5E-3</v>
      </c>
      <c r="G434" s="223">
        <v>16</v>
      </c>
      <c r="H434" s="225">
        <v>12</v>
      </c>
      <c r="I434" s="226">
        <v>20</v>
      </c>
    </row>
    <row r="435" spans="1:9" ht="15.75">
      <c r="A435" s="221"/>
      <c r="B435" s="240">
        <v>9</v>
      </c>
      <c r="C435" s="227" t="s">
        <v>308</v>
      </c>
      <c r="D435" s="247">
        <v>0.5</v>
      </c>
      <c r="E435" s="251">
        <v>1.5E-5</v>
      </c>
      <c r="F435" s="250">
        <v>7.5000000000000002E-4</v>
      </c>
      <c r="G435" s="228">
        <v>12</v>
      </c>
      <c r="H435" s="230">
        <v>10</v>
      </c>
      <c r="I435" s="231">
        <v>12</v>
      </c>
    </row>
    <row r="436" spans="1:9" ht="15.75">
      <c r="A436" s="221"/>
      <c r="B436" s="245">
        <v>10</v>
      </c>
      <c r="C436" s="233" t="s">
        <v>309</v>
      </c>
      <c r="D436" s="248">
        <v>1</v>
      </c>
      <c r="E436" s="252">
        <v>3.0000000000000001E-5</v>
      </c>
      <c r="F436" s="252">
        <v>1.5E-3</v>
      </c>
      <c r="G436" s="234">
        <v>28</v>
      </c>
      <c r="H436" s="236">
        <v>21</v>
      </c>
      <c r="I436" s="237">
        <v>32</v>
      </c>
    </row>
    <row r="437" spans="1:9" ht="47.25">
      <c r="A437" s="221"/>
      <c r="B437" s="240">
        <v>11</v>
      </c>
      <c r="C437" s="304" t="s">
        <v>348</v>
      </c>
      <c r="D437" s="247">
        <v>12.5</v>
      </c>
      <c r="E437" s="251">
        <v>2.0000000000000001E-4</v>
      </c>
      <c r="F437" s="251">
        <v>1.8800000000000001E-2</v>
      </c>
      <c r="G437" s="228">
        <v>20</v>
      </c>
      <c r="H437" s="230">
        <v>17</v>
      </c>
      <c r="I437" s="231">
        <v>14</v>
      </c>
    </row>
    <row r="438" spans="1:9" ht="47.25">
      <c r="A438" s="221"/>
      <c r="B438" s="240">
        <v>12</v>
      </c>
      <c r="C438" s="304" t="s">
        <v>349</v>
      </c>
      <c r="D438" s="247">
        <v>1.25</v>
      </c>
      <c r="E438" s="251">
        <v>3.8000000000000002E-5</v>
      </c>
      <c r="F438" s="251">
        <v>1.8799999999999999E-3</v>
      </c>
      <c r="G438" s="228">
        <v>14</v>
      </c>
      <c r="H438" s="230">
        <v>11</v>
      </c>
      <c r="I438" s="231">
        <v>11</v>
      </c>
    </row>
    <row r="439" spans="1:9" ht="47.25">
      <c r="A439" s="221"/>
      <c r="B439" s="240">
        <v>13</v>
      </c>
      <c r="C439" s="305" t="s">
        <v>350</v>
      </c>
      <c r="D439" s="247">
        <v>0.5</v>
      </c>
      <c r="E439" s="251">
        <v>1.5E-5</v>
      </c>
      <c r="F439" s="251">
        <v>7.5000000000000002E-4</v>
      </c>
      <c r="G439" s="228">
        <v>16</v>
      </c>
      <c r="H439" s="230">
        <v>12</v>
      </c>
      <c r="I439" s="231">
        <v>11</v>
      </c>
    </row>
    <row r="440" spans="1:9" ht="63">
      <c r="A440" s="221"/>
      <c r="B440" s="245">
        <v>14</v>
      </c>
      <c r="C440" s="303" t="s">
        <v>351</v>
      </c>
      <c r="D440" s="248">
        <v>0.5</v>
      </c>
      <c r="E440" s="252">
        <v>1.5E-5</v>
      </c>
      <c r="F440" s="252">
        <v>7.5000000000000002E-4</v>
      </c>
      <c r="G440" s="234">
        <v>26</v>
      </c>
      <c r="H440" s="236">
        <v>22</v>
      </c>
      <c r="I440" s="237">
        <v>17</v>
      </c>
    </row>
    <row r="441" spans="1:9" ht="15.75">
      <c r="A441" s="221"/>
      <c r="B441" s="227"/>
      <c r="C441" s="227"/>
      <c r="D441" s="247"/>
      <c r="E441" s="251"/>
      <c r="F441" s="251"/>
      <c r="G441" s="228"/>
      <c r="H441" s="230"/>
      <c r="I441" s="230"/>
    </row>
    <row r="442" spans="1:9" ht="15.75">
      <c r="A442" s="221"/>
      <c r="B442" s="221"/>
      <c r="C442" s="221"/>
      <c r="D442" s="221"/>
      <c r="E442" s="221"/>
      <c r="F442" s="221"/>
      <c r="G442" s="221"/>
      <c r="H442" s="221"/>
      <c r="I442" s="221"/>
    </row>
    <row r="443" spans="1:9" ht="47.25">
      <c r="A443" s="221" t="s">
        <v>285</v>
      </c>
      <c r="B443" s="216">
        <v>14</v>
      </c>
      <c r="C443" s="217" t="s">
        <v>241</v>
      </c>
      <c r="D443" s="218" t="s">
        <v>242</v>
      </c>
      <c r="E443" s="219" t="s">
        <v>243</v>
      </c>
      <c r="F443" s="219" t="s">
        <v>244</v>
      </c>
      <c r="G443" s="218" t="s">
        <v>245</v>
      </c>
      <c r="H443" s="218" t="s">
        <v>246</v>
      </c>
      <c r="I443" s="220" t="s">
        <v>247</v>
      </c>
    </row>
    <row r="444" spans="1:9" ht="15.75">
      <c r="A444" s="221"/>
      <c r="B444" s="240">
        <v>1</v>
      </c>
      <c r="C444" s="241"/>
      <c r="D444" s="242"/>
      <c r="E444" s="243"/>
      <c r="F444" s="243"/>
      <c r="G444" s="242"/>
      <c r="H444" s="242"/>
      <c r="I444" s="244"/>
    </row>
    <row r="445" spans="1:9" ht="15.75">
      <c r="A445" s="221"/>
      <c r="B445" s="240">
        <v>2</v>
      </c>
      <c r="C445" s="222" t="s">
        <v>303</v>
      </c>
      <c r="D445" s="246">
        <v>1.25</v>
      </c>
      <c r="E445" s="250">
        <v>3.0000000000000001E-5</v>
      </c>
      <c r="F445" s="250">
        <v>1.8749999999999999E-3</v>
      </c>
      <c r="G445" s="223">
        <v>16</v>
      </c>
      <c r="H445" s="225">
        <v>19</v>
      </c>
      <c r="I445" s="226">
        <v>20</v>
      </c>
    </row>
    <row r="446" spans="1:9" ht="15.75">
      <c r="A446" s="221"/>
      <c r="B446" s="240">
        <v>3</v>
      </c>
      <c r="C446" s="227" t="s">
        <v>248</v>
      </c>
      <c r="D446" s="247">
        <v>1.25</v>
      </c>
      <c r="E446" s="251">
        <v>3.0000000000000001E-5</v>
      </c>
      <c r="F446" s="250">
        <v>1.8749999999999999E-3</v>
      </c>
      <c r="G446" s="228">
        <v>18</v>
      </c>
      <c r="H446" s="230">
        <v>21</v>
      </c>
      <c r="I446" s="231">
        <v>20</v>
      </c>
    </row>
    <row r="447" spans="1:9" ht="15.75">
      <c r="A447" s="221"/>
      <c r="B447" s="240">
        <v>4</v>
      </c>
      <c r="C447" s="222" t="s">
        <v>304</v>
      </c>
      <c r="D447" s="246">
        <v>0.5</v>
      </c>
      <c r="E447" s="250">
        <v>1.5E-5</v>
      </c>
      <c r="F447" s="250">
        <v>7.5000000000000002E-4</v>
      </c>
      <c r="G447" s="223">
        <v>18</v>
      </c>
      <c r="H447" s="225">
        <v>18</v>
      </c>
      <c r="I447" s="226">
        <v>17</v>
      </c>
    </row>
    <row r="448" spans="1:9" ht="15.75">
      <c r="A448" s="221"/>
      <c r="B448" s="240">
        <v>5</v>
      </c>
      <c r="C448" s="227" t="s">
        <v>249</v>
      </c>
      <c r="D448" s="247">
        <v>1</v>
      </c>
      <c r="E448" s="251">
        <v>3.0000000000000001E-5</v>
      </c>
      <c r="F448" s="250">
        <v>1.5E-3</v>
      </c>
      <c r="G448" s="228">
        <v>18</v>
      </c>
      <c r="H448" s="230">
        <v>14</v>
      </c>
      <c r="I448" s="231">
        <v>20</v>
      </c>
    </row>
    <row r="449" spans="1:9" ht="15.75">
      <c r="A449" s="221"/>
      <c r="B449" s="240">
        <v>6</v>
      </c>
      <c r="C449" s="222" t="s">
        <v>305</v>
      </c>
      <c r="D449" s="246">
        <v>1</v>
      </c>
      <c r="E449" s="250">
        <v>3.0000000000000001E-5</v>
      </c>
      <c r="F449" s="250">
        <v>1.5E-3</v>
      </c>
      <c r="G449" s="223">
        <v>18</v>
      </c>
      <c r="H449" s="225">
        <v>14</v>
      </c>
      <c r="I449" s="226">
        <v>21</v>
      </c>
    </row>
    <row r="450" spans="1:9" ht="15.75">
      <c r="A450" s="221"/>
      <c r="B450" s="240">
        <v>7</v>
      </c>
      <c r="C450" s="227" t="s">
        <v>306</v>
      </c>
      <c r="D450" s="247">
        <v>4</v>
      </c>
      <c r="E450" s="251">
        <v>1.2E-4</v>
      </c>
      <c r="F450" s="250">
        <v>6.0000000000000001E-3</v>
      </c>
      <c r="G450" s="228">
        <v>20</v>
      </c>
      <c r="H450" s="230">
        <v>14</v>
      </c>
      <c r="I450" s="231">
        <v>23</v>
      </c>
    </row>
    <row r="451" spans="1:9" ht="15.75">
      <c r="A451" s="221"/>
      <c r="B451" s="240">
        <v>8</v>
      </c>
      <c r="C451" s="222" t="s">
        <v>307</v>
      </c>
      <c r="D451" s="246">
        <v>1</v>
      </c>
      <c r="E451" s="250">
        <v>3.0000000000000001E-5</v>
      </c>
      <c r="F451" s="250">
        <v>1.5E-3</v>
      </c>
      <c r="G451" s="223">
        <v>16</v>
      </c>
      <c r="H451" s="225">
        <v>12</v>
      </c>
      <c r="I451" s="226">
        <v>20</v>
      </c>
    </row>
    <row r="452" spans="1:9" ht="15.75">
      <c r="A452" s="221"/>
      <c r="B452" s="240">
        <v>9</v>
      </c>
      <c r="C452" s="227" t="s">
        <v>308</v>
      </c>
      <c r="D452" s="247">
        <v>0.5</v>
      </c>
      <c r="E452" s="251">
        <v>1.5E-5</v>
      </c>
      <c r="F452" s="250">
        <v>7.5000000000000002E-4</v>
      </c>
      <c r="G452" s="228">
        <v>12</v>
      </c>
      <c r="H452" s="230">
        <v>10</v>
      </c>
      <c r="I452" s="231">
        <v>12</v>
      </c>
    </row>
    <row r="453" spans="1:9" ht="15.75">
      <c r="A453" s="221"/>
      <c r="B453" s="245">
        <v>10</v>
      </c>
      <c r="C453" s="233" t="s">
        <v>309</v>
      </c>
      <c r="D453" s="248">
        <v>1</v>
      </c>
      <c r="E453" s="252">
        <v>3.0000000000000001E-5</v>
      </c>
      <c r="F453" s="252">
        <v>1.5E-3</v>
      </c>
      <c r="G453" s="234">
        <v>28</v>
      </c>
      <c r="H453" s="236">
        <v>21</v>
      </c>
      <c r="I453" s="237">
        <v>32</v>
      </c>
    </row>
    <row r="454" spans="1:9" ht="47.25">
      <c r="A454" s="221"/>
      <c r="B454" s="240">
        <v>11</v>
      </c>
      <c r="C454" s="304" t="s">
        <v>348</v>
      </c>
      <c r="D454" s="247">
        <v>12.5</v>
      </c>
      <c r="E454" s="251">
        <v>2.0000000000000001E-4</v>
      </c>
      <c r="F454" s="251">
        <v>1.8800000000000001E-2</v>
      </c>
      <c r="G454" s="228">
        <v>20</v>
      </c>
      <c r="H454" s="230">
        <v>17</v>
      </c>
      <c r="I454" s="231">
        <v>14</v>
      </c>
    </row>
    <row r="455" spans="1:9" ht="47.25">
      <c r="A455" s="221"/>
      <c r="B455" s="240">
        <v>12</v>
      </c>
      <c r="C455" s="304" t="s">
        <v>349</v>
      </c>
      <c r="D455" s="247">
        <v>1.25</v>
      </c>
      <c r="E455" s="251">
        <v>3.8000000000000002E-5</v>
      </c>
      <c r="F455" s="251">
        <v>1.8799999999999999E-3</v>
      </c>
      <c r="G455" s="228">
        <v>14</v>
      </c>
      <c r="H455" s="230">
        <v>11</v>
      </c>
      <c r="I455" s="231">
        <v>11</v>
      </c>
    </row>
    <row r="456" spans="1:9" ht="47.25">
      <c r="A456" s="221"/>
      <c r="B456" s="240">
        <v>13</v>
      </c>
      <c r="C456" s="305" t="s">
        <v>350</v>
      </c>
      <c r="D456" s="247">
        <v>0.5</v>
      </c>
      <c r="E456" s="251">
        <v>1.5E-5</v>
      </c>
      <c r="F456" s="251">
        <v>7.5000000000000002E-4</v>
      </c>
      <c r="G456" s="228">
        <v>16</v>
      </c>
      <c r="H456" s="230">
        <v>12</v>
      </c>
      <c r="I456" s="231">
        <v>11</v>
      </c>
    </row>
    <row r="457" spans="1:9" ht="63">
      <c r="A457" s="221"/>
      <c r="B457" s="245">
        <v>14</v>
      </c>
      <c r="C457" s="303" t="s">
        <v>351</v>
      </c>
      <c r="D457" s="248">
        <v>0.5</v>
      </c>
      <c r="E457" s="252">
        <v>1.5E-5</v>
      </c>
      <c r="F457" s="252">
        <v>7.5000000000000002E-4</v>
      </c>
      <c r="G457" s="234">
        <v>26</v>
      </c>
      <c r="H457" s="236">
        <v>22</v>
      </c>
      <c r="I457" s="237">
        <v>17</v>
      </c>
    </row>
    <row r="458" spans="1:9" ht="15.75">
      <c r="A458" s="221"/>
      <c r="B458" s="227"/>
      <c r="C458" s="227"/>
      <c r="D458" s="247"/>
      <c r="E458" s="251"/>
      <c r="F458" s="251"/>
      <c r="G458" s="228"/>
      <c r="H458" s="230"/>
      <c r="I458" s="230"/>
    </row>
    <row r="459" spans="1:9" ht="15.75">
      <c r="A459" s="221"/>
      <c r="B459" s="221"/>
      <c r="C459" s="221"/>
      <c r="D459" s="221"/>
      <c r="E459" s="221"/>
      <c r="F459" s="221"/>
      <c r="G459" s="221"/>
      <c r="H459" s="221"/>
      <c r="I459" s="221"/>
    </row>
    <row r="460" spans="1:9" ht="47.25">
      <c r="A460" s="221" t="s">
        <v>286</v>
      </c>
      <c r="B460" s="216">
        <v>14</v>
      </c>
      <c r="C460" s="217" t="s">
        <v>241</v>
      </c>
      <c r="D460" s="218" t="s">
        <v>242</v>
      </c>
      <c r="E460" s="219" t="s">
        <v>243</v>
      </c>
      <c r="F460" s="219" t="s">
        <v>244</v>
      </c>
      <c r="G460" s="218" t="s">
        <v>245</v>
      </c>
      <c r="H460" s="218" t="s">
        <v>246</v>
      </c>
      <c r="I460" s="220" t="s">
        <v>247</v>
      </c>
    </row>
    <row r="461" spans="1:9" ht="15.75">
      <c r="A461" s="221"/>
      <c r="B461" s="240">
        <v>1</v>
      </c>
      <c r="C461" s="241"/>
      <c r="D461" s="242"/>
      <c r="E461" s="243"/>
      <c r="F461" s="243"/>
      <c r="G461" s="242"/>
      <c r="H461" s="242"/>
      <c r="I461" s="244"/>
    </row>
    <row r="462" spans="1:9" ht="15.75">
      <c r="A462" s="221"/>
      <c r="B462" s="240">
        <v>2</v>
      </c>
      <c r="C462" s="222" t="s">
        <v>303</v>
      </c>
      <c r="D462" s="246">
        <v>1.25</v>
      </c>
      <c r="E462" s="250">
        <v>3.0000000000000001E-5</v>
      </c>
      <c r="F462" s="250">
        <v>1.8749999999999999E-3</v>
      </c>
      <c r="G462" s="223">
        <v>16</v>
      </c>
      <c r="H462" s="225">
        <v>19</v>
      </c>
      <c r="I462" s="226">
        <v>20</v>
      </c>
    </row>
    <row r="463" spans="1:9" ht="15.75">
      <c r="A463" s="221"/>
      <c r="B463" s="240">
        <v>3</v>
      </c>
      <c r="C463" s="227" t="s">
        <v>248</v>
      </c>
      <c r="D463" s="247">
        <v>1.25</v>
      </c>
      <c r="E463" s="251">
        <v>3.0000000000000001E-5</v>
      </c>
      <c r="F463" s="250">
        <v>1.8749999999999999E-3</v>
      </c>
      <c r="G463" s="228">
        <v>18</v>
      </c>
      <c r="H463" s="230">
        <v>21</v>
      </c>
      <c r="I463" s="231">
        <v>20</v>
      </c>
    </row>
    <row r="464" spans="1:9" ht="15.75">
      <c r="A464" s="221"/>
      <c r="B464" s="240">
        <v>4</v>
      </c>
      <c r="C464" s="222" t="s">
        <v>304</v>
      </c>
      <c r="D464" s="246">
        <v>0.5</v>
      </c>
      <c r="E464" s="250">
        <v>1.5E-5</v>
      </c>
      <c r="F464" s="250">
        <v>7.5000000000000002E-4</v>
      </c>
      <c r="G464" s="223">
        <v>18</v>
      </c>
      <c r="H464" s="225">
        <v>18</v>
      </c>
      <c r="I464" s="226">
        <v>17</v>
      </c>
    </row>
    <row r="465" spans="1:9" ht="15.75">
      <c r="A465" s="221"/>
      <c r="B465" s="240">
        <v>5</v>
      </c>
      <c r="C465" s="227" t="s">
        <v>249</v>
      </c>
      <c r="D465" s="247">
        <v>1</v>
      </c>
      <c r="E465" s="251">
        <v>3.0000000000000001E-5</v>
      </c>
      <c r="F465" s="250">
        <v>1.5E-3</v>
      </c>
      <c r="G465" s="228">
        <v>18</v>
      </c>
      <c r="H465" s="230">
        <v>14</v>
      </c>
      <c r="I465" s="231">
        <v>20</v>
      </c>
    </row>
    <row r="466" spans="1:9" ht="15.75">
      <c r="A466" s="221"/>
      <c r="B466" s="240">
        <v>6</v>
      </c>
      <c r="C466" s="222" t="s">
        <v>305</v>
      </c>
      <c r="D466" s="246">
        <v>1</v>
      </c>
      <c r="E466" s="250">
        <v>3.0000000000000001E-5</v>
      </c>
      <c r="F466" s="250">
        <v>1.5E-3</v>
      </c>
      <c r="G466" s="223">
        <v>18</v>
      </c>
      <c r="H466" s="225">
        <v>14</v>
      </c>
      <c r="I466" s="226">
        <v>21</v>
      </c>
    </row>
    <row r="467" spans="1:9" ht="15.75">
      <c r="A467" s="221"/>
      <c r="B467" s="240">
        <v>7</v>
      </c>
      <c r="C467" s="227" t="s">
        <v>306</v>
      </c>
      <c r="D467" s="247">
        <v>4</v>
      </c>
      <c r="E467" s="251">
        <v>1.2E-4</v>
      </c>
      <c r="F467" s="250">
        <v>6.0000000000000001E-3</v>
      </c>
      <c r="G467" s="228">
        <v>20</v>
      </c>
      <c r="H467" s="230">
        <v>14</v>
      </c>
      <c r="I467" s="231">
        <v>23</v>
      </c>
    </row>
    <row r="468" spans="1:9" ht="15.75">
      <c r="A468" s="221"/>
      <c r="B468" s="240">
        <v>8</v>
      </c>
      <c r="C468" s="222" t="s">
        <v>307</v>
      </c>
      <c r="D468" s="246">
        <v>1</v>
      </c>
      <c r="E468" s="250">
        <v>3.0000000000000001E-5</v>
      </c>
      <c r="F468" s="250">
        <v>1.5E-3</v>
      </c>
      <c r="G468" s="223">
        <v>16</v>
      </c>
      <c r="H468" s="225">
        <v>12</v>
      </c>
      <c r="I468" s="226">
        <v>20</v>
      </c>
    </row>
    <row r="469" spans="1:9" ht="15.75">
      <c r="A469" s="221"/>
      <c r="B469" s="240">
        <v>9</v>
      </c>
      <c r="C469" s="227" t="s">
        <v>308</v>
      </c>
      <c r="D469" s="247">
        <v>0.5</v>
      </c>
      <c r="E469" s="251">
        <v>1.5E-5</v>
      </c>
      <c r="F469" s="250">
        <v>7.5000000000000002E-4</v>
      </c>
      <c r="G469" s="228">
        <v>12</v>
      </c>
      <c r="H469" s="230">
        <v>10</v>
      </c>
      <c r="I469" s="231">
        <v>12</v>
      </c>
    </row>
    <row r="470" spans="1:9" ht="15.75">
      <c r="A470" s="221"/>
      <c r="B470" s="245">
        <v>10</v>
      </c>
      <c r="C470" s="233" t="s">
        <v>309</v>
      </c>
      <c r="D470" s="248">
        <v>1</v>
      </c>
      <c r="E470" s="252">
        <v>3.0000000000000001E-5</v>
      </c>
      <c r="F470" s="252">
        <v>1.5E-3</v>
      </c>
      <c r="G470" s="234">
        <v>28</v>
      </c>
      <c r="H470" s="236">
        <v>21</v>
      </c>
      <c r="I470" s="237">
        <v>32</v>
      </c>
    </row>
    <row r="471" spans="1:9" ht="47.25">
      <c r="A471" s="221"/>
      <c r="B471" s="240">
        <v>11</v>
      </c>
      <c r="C471" s="304" t="s">
        <v>348</v>
      </c>
      <c r="D471" s="247">
        <v>12.5</v>
      </c>
      <c r="E471" s="251">
        <v>2.0000000000000001E-4</v>
      </c>
      <c r="F471" s="251">
        <v>1.8800000000000001E-2</v>
      </c>
      <c r="G471" s="228">
        <v>20</v>
      </c>
      <c r="H471" s="230">
        <v>17</v>
      </c>
      <c r="I471" s="231">
        <v>14</v>
      </c>
    </row>
    <row r="472" spans="1:9" ht="47.25">
      <c r="A472" s="221"/>
      <c r="B472" s="240">
        <v>12</v>
      </c>
      <c r="C472" s="304" t="s">
        <v>349</v>
      </c>
      <c r="D472" s="247">
        <v>1.25</v>
      </c>
      <c r="E472" s="251">
        <v>3.8000000000000002E-5</v>
      </c>
      <c r="F472" s="251">
        <v>1.8799999999999999E-3</v>
      </c>
      <c r="G472" s="228">
        <v>14</v>
      </c>
      <c r="H472" s="230">
        <v>11</v>
      </c>
      <c r="I472" s="231">
        <v>11</v>
      </c>
    </row>
    <row r="473" spans="1:9" ht="47.25">
      <c r="A473" s="221"/>
      <c r="B473" s="240">
        <v>13</v>
      </c>
      <c r="C473" s="305" t="s">
        <v>350</v>
      </c>
      <c r="D473" s="247">
        <v>0.5</v>
      </c>
      <c r="E473" s="251">
        <v>1.5E-5</v>
      </c>
      <c r="F473" s="251">
        <v>7.5000000000000002E-4</v>
      </c>
      <c r="G473" s="228">
        <v>16</v>
      </c>
      <c r="H473" s="230">
        <v>12</v>
      </c>
      <c r="I473" s="231">
        <v>11</v>
      </c>
    </row>
    <row r="474" spans="1:9" ht="63">
      <c r="A474" s="221"/>
      <c r="B474" s="245">
        <v>14</v>
      </c>
      <c r="C474" s="303" t="s">
        <v>351</v>
      </c>
      <c r="D474" s="248">
        <v>0.5</v>
      </c>
      <c r="E474" s="252">
        <v>1.5E-5</v>
      </c>
      <c r="F474" s="252">
        <v>7.5000000000000002E-4</v>
      </c>
      <c r="G474" s="234">
        <v>26</v>
      </c>
      <c r="H474" s="236">
        <v>22</v>
      </c>
      <c r="I474" s="237">
        <v>17</v>
      </c>
    </row>
    <row r="475" spans="1:9" ht="15.75">
      <c r="A475" s="221"/>
      <c r="B475" s="227"/>
      <c r="C475" s="227"/>
      <c r="D475" s="247"/>
      <c r="E475" s="251"/>
      <c r="F475" s="251"/>
      <c r="G475" s="228"/>
      <c r="H475" s="230"/>
      <c r="I475" s="230"/>
    </row>
    <row r="476" spans="1:9" ht="15.75">
      <c r="A476" s="221"/>
      <c r="B476" s="221"/>
      <c r="C476" s="221"/>
      <c r="D476" s="221"/>
      <c r="E476" s="221"/>
      <c r="F476" s="221"/>
      <c r="G476" s="221"/>
      <c r="H476" s="221"/>
      <c r="I476" s="221"/>
    </row>
    <row r="477" spans="1:9" ht="47.25">
      <c r="A477" s="221" t="s">
        <v>287</v>
      </c>
      <c r="B477" s="216">
        <v>14</v>
      </c>
      <c r="C477" s="217" t="s">
        <v>241</v>
      </c>
      <c r="D477" s="218" t="s">
        <v>242</v>
      </c>
      <c r="E477" s="219" t="s">
        <v>243</v>
      </c>
      <c r="F477" s="219" t="s">
        <v>244</v>
      </c>
      <c r="G477" s="218" t="s">
        <v>245</v>
      </c>
      <c r="H477" s="218" t="s">
        <v>246</v>
      </c>
      <c r="I477" s="220" t="s">
        <v>247</v>
      </c>
    </row>
    <row r="478" spans="1:9" ht="15.75">
      <c r="A478" s="221"/>
      <c r="B478" s="240">
        <v>1</v>
      </c>
      <c r="C478" s="241"/>
      <c r="D478" s="242"/>
      <c r="E478" s="243"/>
      <c r="F478" s="243"/>
      <c r="G478" s="242"/>
      <c r="H478" s="242"/>
      <c r="I478" s="244"/>
    </row>
    <row r="479" spans="1:9" ht="15.75">
      <c r="A479" s="221"/>
      <c r="B479" s="240">
        <v>2</v>
      </c>
      <c r="C479" s="222" t="s">
        <v>303</v>
      </c>
      <c r="D479" s="246">
        <v>1.25</v>
      </c>
      <c r="E479" s="250">
        <v>3.0000000000000001E-5</v>
      </c>
      <c r="F479" s="250">
        <v>1.8749999999999999E-3</v>
      </c>
      <c r="G479" s="223">
        <v>16</v>
      </c>
      <c r="H479" s="225">
        <v>19</v>
      </c>
      <c r="I479" s="226">
        <v>20</v>
      </c>
    </row>
    <row r="480" spans="1:9" ht="15.75">
      <c r="A480" s="221"/>
      <c r="B480" s="240">
        <v>3</v>
      </c>
      <c r="C480" s="227" t="s">
        <v>248</v>
      </c>
      <c r="D480" s="247">
        <v>1.25</v>
      </c>
      <c r="E480" s="251">
        <v>3.0000000000000001E-5</v>
      </c>
      <c r="F480" s="250">
        <v>1.8749999999999999E-3</v>
      </c>
      <c r="G480" s="228">
        <v>18</v>
      </c>
      <c r="H480" s="230">
        <v>21</v>
      </c>
      <c r="I480" s="231">
        <v>20</v>
      </c>
    </row>
    <row r="481" spans="1:9" ht="15.75">
      <c r="A481" s="221"/>
      <c r="B481" s="240">
        <v>4</v>
      </c>
      <c r="C481" s="222" t="s">
        <v>304</v>
      </c>
      <c r="D481" s="246">
        <v>0.5</v>
      </c>
      <c r="E481" s="250">
        <v>1.5E-5</v>
      </c>
      <c r="F481" s="250">
        <v>7.5000000000000002E-4</v>
      </c>
      <c r="G481" s="223">
        <v>18</v>
      </c>
      <c r="H481" s="225">
        <v>18</v>
      </c>
      <c r="I481" s="226">
        <v>17</v>
      </c>
    </row>
    <row r="482" spans="1:9" ht="15.75">
      <c r="A482" s="221"/>
      <c r="B482" s="240">
        <v>5</v>
      </c>
      <c r="C482" s="227" t="s">
        <v>249</v>
      </c>
      <c r="D482" s="247">
        <v>1</v>
      </c>
      <c r="E482" s="251">
        <v>3.0000000000000001E-5</v>
      </c>
      <c r="F482" s="250">
        <v>1.5E-3</v>
      </c>
      <c r="G482" s="228">
        <v>18</v>
      </c>
      <c r="H482" s="230">
        <v>14</v>
      </c>
      <c r="I482" s="231">
        <v>20</v>
      </c>
    </row>
    <row r="483" spans="1:9" ht="15.75">
      <c r="A483" s="221"/>
      <c r="B483" s="240">
        <v>6</v>
      </c>
      <c r="C483" s="222" t="s">
        <v>305</v>
      </c>
      <c r="D483" s="246">
        <v>1</v>
      </c>
      <c r="E483" s="250">
        <v>3.0000000000000001E-5</v>
      </c>
      <c r="F483" s="250">
        <v>1.5E-3</v>
      </c>
      <c r="G483" s="223">
        <v>18</v>
      </c>
      <c r="H483" s="225">
        <v>14</v>
      </c>
      <c r="I483" s="226">
        <v>21</v>
      </c>
    </row>
    <row r="484" spans="1:9" ht="15.75">
      <c r="A484" s="221"/>
      <c r="B484" s="240">
        <v>7</v>
      </c>
      <c r="C484" s="227" t="s">
        <v>306</v>
      </c>
      <c r="D484" s="247">
        <v>4</v>
      </c>
      <c r="E484" s="251">
        <v>1.2E-4</v>
      </c>
      <c r="F484" s="250">
        <v>6.0000000000000001E-3</v>
      </c>
      <c r="G484" s="228">
        <v>20</v>
      </c>
      <c r="H484" s="230">
        <v>14</v>
      </c>
      <c r="I484" s="231">
        <v>23</v>
      </c>
    </row>
    <row r="485" spans="1:9" ht="15.75">
      <c r="A485" s="221"/>
      <c r="B485" s="240">
        <v>8</v>
      </c>
      <c r="C485" s="222" t="s">
        <v>307</v>
      </c>
      <c r="D485" s="246">
        <v>1</v>
      </c>
      <c r="E485" s="250">
        <v>3.0000000000000001E-5</v>
      </c>
      <c r="F485" s="250">
        <v>1.5E-3</v>
      </c>
      <c r="G485" s="223">
        <v>16</v>
      </c>
      <c r="H485" s="225">
        <v>12</v>
      </c>
      <c r="I485" s="226">
        <v>20</v>
      </c>
    </row>
    <row r="486" spans="1:9" ht="15.75">
      <c r="A486" s="221"/>
      <c r="B486" s="240">
        <v>9</v>
      </c>
      <c r="C486" s="227" t="s">
        <v>308</v>
      </c>
      <c r="D486" s="247">
        <v>0.5</v>
      </c>
      <c r="E486" s="251">
        <v>1.5E-5</v>
      </c>
      <c r="F486" s="250">
        <v>7.5000000000000002E-4</v>
      </c>
      <c r="G486" s="228">
        <v>12</v>
      </c>
      <c r="H486" s="230">
        <v>10</v>
      </c>
      <c r="I486" s="231">
        <v>12</v>
      </c>
    </row>
    <row r="487" spans="1:9" ht="15.75">
      <c r="A487" s="221"/>
      <c r="B487" s="245">
        <v>10</v>
      </c>
      <c r="C487" s="233" t="s">
        <v>309</v>
      </c>
      <c r="D487" s="248">
        <v>1</v>
      </c>
      <c r="E487" s="252">
        <v>3.0000000000000001E-5</v>
      </c>
      <c r="F487" s="252">
        <v>1.5E-3</v>
      </c>
      <c r="G487" s="234">
        <v>28</v>
      </c>
      <c r="H487" s="236">
        <v>21</v>
      </c>
      <c r="I487" s="237">
        <v>32</v>
      </c>
    </row>
    <row r="488" spans="1:9" ht="47.25">
      <c r="A488" s="221"/>
      <c r="B488" s="240">
        <v>11</v>
      </c>
      <c r="C488" s="304" t="s">
        <v>348</v>
      </c>
      <c r="D488" s="247">
        <v>12.5</v>
      </c>
      <c r="E488" s="251">
        <v>2.0000000000000001E-4</v>
      </c>
      <c r="F488" s="251">
        <v>1.8800000000000001E-2</v>
      </c>
      <c r="G488" s="228">
        <v>20</v>
      </c>
      <c r="H488" s="230">
        <v>17</v>
      </c>
      <c r="I488" s="231">
        <v>14</v>
      </c>
    </row>
    <row r="489" spans="1:9" ht="47.25">
      <c r="A489" s="221"/>
      <c r="B489" s="240">
        <v>12</v>
      </c>
      <c r="C489" s="304" t="s">
        <v>349</v>
      </c>
      <c r="D489" s="247">
        <v>1.25</v>
      </c>
      <c r="E489" s="251">
        <v>3.8000000000000002E-5</v>
      </c>
      <c r="F489" s="251">
        <v>1.8799999999999999E-3</v>
      </c>
      <c r="G489" s="228">
        <v>14</v>
      </c>
      <c r="H489" s="230">
        <v>11</v>
      </c>
      <c r="I489" s="231">
        <v>11</v>
      </c>
    </row>
    <row r="490" spans="1:9" ht="47.25">
      <c r="A490" s="221"/>
      <c r="B490" s="240">
        <v>13</v>
      </c>
      <c r="C490" s="305" t="s">
        <v>350</v>
      </c>
      <c r="D490" s="247">
        <v>0.5</v>
      </c>
      <c r="E490" s="251">
        <v>1.5E-5</v>
      </c>
      <c r="F490" s="251">
        <v>7.5000000000000002E-4</v>
      </c>
      <c r="G490" s="228">
        <v>16</v>
      </c>
      <c r="H490" s="230">
        <v>12</v>
      </c>
      <c r="I490" s="231">
        <v>11</v>
      </c>
    </row>
    <row r="491" spans="1:9" ht="63">
      <c r="A491" s="221"/>
      <c r="B491" s="245">
        <v>14</v>
      </c>
      <c r="C491" s="303" t="s">
        <v>351</v>
      </c>
      <c r="D491" s="248">
        <v>0.5</v>
      </c>
      <c r="E491" s="252">
        <v>1.5E-5</v>
      </c>
      <c r="F491" s="252">
        <v>7.5000000000000002E-4</v>
      </c>
      <c r="G491" s="234">
        <v>26</v>
      </c>
      <c r="H491" s="236">
        <v>22</v>
      </c>
      <c r="I491" s="237">
        <v>17</v>
      </c>
    </row>
    <row r="492" spans="1:9" ht="15.75">
      <c r="A492" s="221"/>
      <c r="B492" s="227"/>
      <c r="C492" s="227"/>
      <c r="D492" s="247"/>
      <c r="E492" s="251"/>
      <c r="F492" s="251"/>
      <c r="G492" s="228"/>
      <c r="H492" s="230"/>
      <c r="I492" s="230"/>
    </row>
    <row r="493" spans="1:9" ht="15.75">
      <c r="A493" s="221"/>
      <c r="B493" s="221"/>
      <c r="C493" s="221"/>
      <c r="D493" s="221"/>
      <c r="E493" s="221"/>
      <c r="F493" s="221"/>
      <c r="G493" s="221"/>
      <c r="H493" s="221"/>
      <c r="I493" s="221"/>
    </row>
    <row r="494" spans="1:9" ht="47.25">
      <c r="A494" s="221" t="s">
        <v>288</v>
      </c>
      <c r="B494" s="216">
        <v>14</v>
      </c>
      <c r="C494" s="217" t="s">
        <v>241</v>
      </c>
      <c r="D494" s="218" t="s">
        <v>242</v>
      </c>
      <c r="E494" s="219" t="s">
        <v>243</v>
      </c>
      <c r="F494" s="219" t="s">
        <v>244</v>
      </c>
      <c r="G494" s="218" t="s">
        <v>245</v>
      </c>
      <c r="H494" s="218" t="s">
        <v>246</v>
      </c>
      <c r="I494" s="220" t="s">
        <v>247</v>
      </c>
    </row>
    <row r="495" spans="1:9" ht="15.75">
      <c r="A495" s="221"/>
      <c r="B495" s="240">
        <v>1</v>
      </c>
      <c r="C495" s="241"/>
      <c r="D495" s="242"/>
      <c r="E495" s="243"/>
      <c r="F495" s="243"/>
      <c r="G495" s="242"/>
      <c r="H495" s="242"/>
      <c r="I495" s="244"/>
    </row>
    <row r="496" spans="1:9" ht="15.75">
      <c r="A496" s="221"/>
      <c r="B496" s="240">
        <v>2</v>
      </c>
      <c r="C496" s="222" t="s">
        <v>303</v>
      </c>
      <c r="D496" s="246">
        <v>1.25</v>
      </c>
      <c r="E496" s="250">
        <v>3.0000000000000001E-5</v>
      </c>
      <c r="F496" s="250">
        <v>1.8749999999999999E-3</v>
      </c>
      <c r="G496" s="223">
        <v>16</v>
      </c>
      <c r="H496" s="225">
        <v>19</v>
      </c>
      <c r="I496" s="226">
        <v>20</v>
      </c>
    </row>
    <row r="497" spans="1:9" ht="15.75">
      <c r="A497" s="221"/>
      <c r="B497" s="240">
        <v>3</v>
      </c>
      <c r="C497" s="227" t="s">
        <v>248</v>
      </c>
      <c r="D497" s="247">
        <v>1.25</v>
      </c>
      <c r="E497" s="251">
        <v>3.0000000000000001E-5</v>
      </c>
      <c r="F497" s="250">
        <v>1.8749999999999999E-3</v>
      </c>
      <c r="G497" s="228">
        <v>18</v>
      </c>
      <c r="H497" s="230">
        <v>21</v>
      </c>
      <c r="I497" s="231">
        <v>20</v>
      </c>
    </row>
    <row r="498" spans="1:9" ht="15.75">
      <c r="A498" s="221"/>
      <c r="B498" s="240">
        <v>4</v>
      </c>
      <c r="C498" s="222" t="s">
        <v>304</v>
      </c>
      <c r="D498" s="246">
        <v>0.5</v>
      </c>
      <c r="E498" s="250">
        <v>1.5E-5</v>
      </c>
      <c r="F498" s="250">
        <v>7.5000000000000002E-4</v>
      </c>
      <c r="G498" s="223">
        <v>18</v>
      </c>
      <c r="H498" s="225">
        <v>18</v>
      </c>
      <c r="I498" s="226">
        <v>17</v>
      </c>
    </row>
    <row r="499" spans="1:9" ht="15.75">
      <c r="A499" s="221"/>
      <c r="B499" s="240">
        <v>5</v>
      </c>
      <c r="C499" s="227" t="s">
        <v>249</v>
      </c>
      <c r="D499" s="247">
        <v>1</v>
      </c>
      <c r="E499" s="251">
        <v>3.0000000000000001E-5</v>
      </c>
      <c r="F499" s="250">
        <v>1.5E-3</v>
      </c>
      <c r="G499" s="228">
        <v>18</v>
      </c>
      <c r="H499" s="230">
        <v>14</v>
      </c>
      <c r="I499" s="231">
        <v>20</v>
      </c>
    </row>
    <row r="500" spans="1:9" ht="15.75">
      <c r="A500" s="221"/>
      <c r="B500" s="240">
        <v>6</v>
      </c>
      <c r="C500" s="222" t="s">
        <v>305</v>
      </c>
      <c r="D500" s="246">
        <v>1</v>
      </c>
      <c r="E500" s="250">
        <v>3.0000000000000001E-5</v>
      </c>
      <c r="F500" s="250">
        <v>1.5E-3</v>
      </c>
      <c r="G500" s="223">
        <v>18</v>
      </c>
      <c r="H500" s="225">
        <v>14</v>
      </c>
      <c r="I500" s="226">
        <v>21</v>
      </c>
    </row>
    <row r="501" spans="1:9" ht="15.75">
      <c r="A501" s="221"/>
      <c r="B501" s="240">
        <v>7</v>
      </c>
      <c r="C501" s="227" t="s">
        <v>306</v>
      </c>
      <c r="D501" s="247">
        <v>4</v>
      </c>
      <c r="E501" s="251">
        <v>1.2E-4</v>
      </c>
      <c r="F501" s="250">
        <v>6.0000000000000001E-3</v>
      </c>
      <c r="G501" s="228">
        <v>20</v>
      </c>
      <c r="H501" s="230">
        <v>14</v>
      </c>
      <c r="I501" s="231">
        <v>23</v>
      </c>
    </row>
    <row r="502" spans="1:9" ht="15.75">
      <c r="A502" s="221"/>
      <c r="B502" s="240">
        <v>8</v>
      </c>
      <c r="C502" s="222" t="s">
        <v>307</v>
      </c>
      <c r="D502" s="246">
        <v>1</v>
      </c>
      <c r="E502" s="250">
        <v>3.0000000000000001E-5</v>
      </c>
      <c r="F502" s="250">
        <v>1.5E-3</v>
      </c>
      <c r="G502" s="223">
        <v>16</v>
      </c>
      <c r="H502" s="225">
        <v>12</v>
      </c>
      <c r="I502" s="226">
        <v>20</v>
      </c>
    </row>
    <row r="503" spans="1:9" ht="15.75">
      <c r="A503" s="221"/>
      <c r="B503" s="240">
        <v>9</v>
      </c>
      <c r="C503" s="227" t="s">
        <v>308</v>
      </c>
      <c r="D503" s="247">
        <v>0.5</v>
      </c>
      <c r="E503" s="251">
        <v>1.5E-5</v>
      </c>
      <c r="F503" s="250">
        <v>7.5000000000000002E-4</v>
      </c>
      <c r="G503" s="228">
        <v>12</v>
      </c>
      <c r="H503" s="230">
        <v>10</v>
      </c>
      <c r="I503" s="231">
        <v>12</v>
      </c>
    </row>
    <row r="504" spans="1:9" ht="15.75">
      <c r="A504" s="221"/>
      <c r="B504" s="245">
        <v>10</v>
      </c>
      <c r="C504" s="233" t="s">
        <v>309</v>
      </c>
      <c r="D504" s="248">
        <v>1</v>
      </c>
      <c r="E504" s="252">
        <v>3.0000000000000001E-5</v>
      </c>
      <c r="F504" s="252">
        <v>1.5E-3</v>
      </c>
      <c r="G504" s="234">
        <v>28</v>
      </c>
      <c r="H504" s="236">
        <v>21</v>
      </c>
      <c r="I504" s="237">
        <v>32</v>
      </c>
    </row>
    <row r="505" spans="1:9" ht="47.25">
      <c r="A505" s="221"/>
      <c r="B505" s="240">
        <v>11</v>
      </c>
      <c r="C505" s="304" t="s">
        <v>348</v>
      </c>
      <c r="D505" s="247">
        <v>12.5</v>
      </c>
      <c r="E505" s="251">
        <v>2.0000000000000001E-4</v>
      </c>
      <c r="F505" s="251">
        <v>1.8800000000000001E-2</v>
      </c>
      <c r="G505" s="228">
        <v>20</v>
      </c>
      <c r="H505" s="230">
        <v>17</v>
      </c>
      <c r="I505" s="231">
        <v>14</v>
      </c>
    </row>
    <row r="506" spans="1:9" ht="47.25">
      <c r="A506" s="221"/>
      <c r="B506" s="240">
        <v>12</v>
      </c>
      <c r="C506" s="304" t="s">
        <v>349</v>
      </c>
      <c r="D506" s="247">
        <v>1.25</v>
      </c>
      <c r="E506" s="251">
        <v>3.8000000000000002E-5</v>
      </c>
      <c r="F506" s="251">
        <v>1.8799999999999999E-3</v>
      </c>
      <c r="G506" s="228">
        <v>14</v>
      </c>
      <c r="H506" s="230">
        <v>11</v>
      </c>
      <c r="I506" s="231">
        <v>11</v>
      </c>
    </row>
    <row r="507" spans="1:9" ht="47.25">
      <c r="A507" s="221"/>
      <c r="B507" s="240">
        <v>13</v>
      </c>
      <c r="C507" s="305" t="s">
        <v>350</v>
      </c>
      <c r="D507" s="247">
        <v>0.5</v>
      </c>
      <c r="E507" s="251">
        <v>1.5E-5</v>
      </c>
      <c r="F507" s="251">
        <v>7.5000000000000002E-4</v>
      </c>
      <c r="G507" s="228">
        <v>16</v>
      </c>
      <c r="H507" s="230">
        <v>12</v>
      </c>
      <c r="I507" s="231">
        <v>11</v>
      </c>
    </row>
    <row r="508" spans="1:9" ht="63">
      <c r="A508" s="221"/>
      <c r="B508" s="245">
        <v>14</v>
      </c>
      <c r="C508" s="303" t="s">
        <v>351</v>
      </c>
      <c r="D508" s="248">
        <v>0.5</v>
      </c>
      <c r="E508" s="252">
        <v>1.5E-5</v>
      </c>
      <c r="F508" s="252">
        <v>7.5000000000000002E-4</v>
      </c>
      <c r="G508" s="234">
        <v>26</v>
      </c>
      <c r="H508" s="236">
        <v>22</v>
      </c>
      <c r="I508" s="237">
        <v>17</v>
      </c>
    </row>
    <row r="509" spans="1:9" ht="15.75">
      <c r="A509" s="221"/>
      <c r="B509" s="227"/>
      <c r="C509" s="227"/>
      <c r="D509" s="247"/>
      <c r="E509" s="251"/>
      <c r="F509" s="251"/>
      <c r="G509" s="228"/>
      <c r="H509" s="230"/>
      <c r="I509" s="230"/>
    </row>
    <row r="510" spans="1:9" ht="15.75">
      <c r="A510" s="221"/>
      <c r="B510" s="221"/>
      <c r="C510" s="221"/>
      <c r="D510" s="221"/>
      <c r="E510" s="221"/>
      <c r="F510" s="221"/>
      <c r="G510" s="221"/>
      <c r="H510" s="221"/>
      <c r="I510" s="221"/>
    </row>
    <row r="511" spans="1:9" ht="47.25">
      <c r="A511" s="221" t="s">
        <v>289</v>
      </c>
      <c r="B511" s="216">
        <v>14</v>
      </c>
      <c r="C511" s="217" t="s">
        <v>241</v>
      </c>
      <c r="D511" s="218" t="s">
        <v>242</v>
      </c>
      <c r="E511" s="219" t="s">
        <v>243</v>
      </c>
      <c r="F511" s="219" t="s">
        <v>244</v>
      </c>
      <c r="G511" s="218" t="s">
        <v>245</v>
      </c>
      <c r="H511" s="218" t="s">
        <v>246</v>
      </c>
      <c r="I511" s="220" t="s">
        <v>247</v>
      </c>
    </row>
    <row r="512" spans="1:9" ht="15.75">
      <c r="A512" s="221"/>
      <c r="B512" s="240">
        <v>1</v>
      </c>
      <c r="C512" s="241"/>
      <c r="D512" s="242"/>
      <c r="E512" s="243"/>
      <c r="F512" s="243"/>
      <c r="G512" s="242"/>
      <c r="H512" s="242"/>
      <c r="I512" s="244"/>
    </row>
    <row r="513" spans="1:9" ht="15.75">
      <c r="A513" s="221"/>
      <c r="B513" s="240">
        <v>2</v>
      </c>
      <c r="C513" s="222" t="s">
        <v>303</v>
      </c>
      <c r="D513" s="246">
        <v>1.25</v>
      </c>
      <c r="E513" s="250">
        <v>3.0000000000000001E-5</v>
      </c>
      <c r="F513" s="250">
        <v>1.8749999999999999E-3</v>
      </c>
      <c r="G513" s="223">
        <v>16</v>
      </c>
      <c r="H513" s="225">
        <v>19</v>
      </c>
      <c r="I513" s="226">
        <v>20</v>
      </c>
    </row>
    <row r="514" spans="1:9" ht="15.75">
      <c r="A514" s="221"/>
      <c r="B514" s="240">
        <v>3</v>
      </c>
      <c r="C514" s="227" t="s">
        <v>248</v>
      </c>
      <c r="D514" s="247">
        <v>1.25</v>
      </c>
      <c r="E514" s="251">
        <v>3.0000000000000001E-5</v>
      </c>
      <c r="F514" s="250">
        <v>1.8749999999999999E-3</v>
      </c>
      <c r="G514" s="228">
        <v>18</v>
      </c>
      <c r="H514" s="230">
        <v>21</v>
      </c>
      <c r="I514" s="231">
        <v>20</v>
      </c>
    </row>
    <row r="515" spans="1:9" ht="15.75">
      <c r="A515" s="221"/>
      <c r="B515" s="240">
        <v>4</v>
      </c>
      <c r="C515" s="222" t="s">
        <v>304</v>
      </c>
      <c r="D515" s="246">
        <v>0.5</v>
      </c>
      <c r="E515" s="250">
        <v>1.5E-5</v>
      </c>
      <c r="F515" s="250">
        <v>7.5000000000000002E-4</v>
      </c>
      <c r="G515" s="223">
        <v>18</v>
      </c>
      <c r="H515" s="225">
        <v>18</v>
      </c>
      <c r="I515" s="226">
        <v>17</v>
      </c>
    </row>
    <row r="516" spans="1:9" ht="15.75">
      <c r="A516" s="221"/>
      <c r="B516" s="240">
        <v>5</v>
      </c>
      <c r="C516" s="227" t="s">
        <v>249</v>
      </c>
      <c r="D516" s="247">
        <v>1</v>
      </c>
      <c r="E516" s="251">
        <v>3.0000000000000001E-5</v>
      </c>
      <c r="F516" s="250">
        <v>1.5E-3</v>
      </c>
      <c r="G516" s="228">
        <v>18</v>
      </c>
      <c r="H516" s="230">
        <v>14</v>
      </c>
      <c r="I516" s="231">
        <v>20</v>
      </c>
    </row>
    <row r="517" spans="1:9" ht="15.75">
      <c r="A517" s="221"/>
      <c r="B517" s="240">
        <v>6</v>
      </c>
      <c r="C517" s="222" t="s">
        <v>305</v>
      </c>
      <c r="D517" s="246">
        <v>1</v>
      </c>
      <c r="E517" s="250">
        <v>3.0000000000000001E-5</v>
      </c>
      <c r="F517" s="250">
        <v>1.5E-3</v>
      </c>
      <c r="G517" s="223">
        <v>18</v>
      </c>
      <c r="H517" s="225">
        <v>14</v>
      </c>
      <c r="I517" s="226">
        <v>21</v>
      </c>
    </row>
    <row r="518" spans="1:9" ht="15.75">
      <c r="A518" s="221"/>
      <c r="B518" s="240">
        <v>7</v>
      </c>
      <c r="C518" s="227" t="s">
        <v>306</v>
      </c>
      <c r="D518" s="247">
        <v>4</v>
      </c>
      <c r="E518" s="251">
        <v>1.2E-4</v>
      </c>
      <c r="F518" s="250">
        <v>6.0000000000000001E-3</v>
      </c>
      <c r="G518" s="228">
        <v>20</v>
      </c>
      <c r="H518" s="230">
        <v>14</v>
      </c>
      <c r="I518" s="231">
        <v>23</v>
      </c>
    </row>
    <row r="519" spans="1:9" ht="15.75">
      <c r="A519" s="221"/>
      <c r="B519" s="240">
        <v>8</v>
      </c>
      <c r="C519" s="222" t="s">
        <v>307</v>
      </c>
      <c r="D519" s="246">
        <v>1</v>
      </c>
      <c r="E519" s="250">
        <v>3.0000000000000001E-5</v>
      </c>
      <c r="F519" s="250">
        <v>1.5E-3</v>
      </c>
      <c r="G519" s="223">
        <v>16</v>
      </c>
      <c r="H519" s="225">
        <v>12</v>
      </c>
      <c r="I519" s="226">
        <v>20</v>
      </c>
    </row>
    <row r="520" spans="1:9" ht="15.75">
      <c r="A520" s="221"/>
      <c r="B520" s="240">
        <v>9</v>
      </c>
      <c r="C520" s="227" t="s">
        <v>308</v>
      </c>
      <c r="D520" s="247">
        <v>0.5</v>
      </c>
      <c r="E520" s="251">
        <v>1.5E-5</v>
      </c>
      <c r="F520" s="250">
        <v>7.5000000000000002E-4</v>
      </c>
      <c r="G520" s="228">
        <v>12</v>
      </c>
      <c r="H520" s="230">
        <v>10</v>
      </c>
      <c r="I520" s="231">
        <v>12</v>
      </c>
    </row>
    <row r="521" spans="1:9" ht="15.75">
      <c r="A521" s="221"/>
      <c r="B521" s="245">
        <v>10</v>
      </c>
      <c r="C521" s="233" t="s">
        <v>309</v>
      </c>
      <c r="D521" s="248">
        <v>1</v>
      </c>
      <c r="E521" s="252">
        <v>3.0000000000000001E-5</v>
      </c>
      <c r="F521" s="252">
        <v>1.5E-3</v>
      </c>
      <c r="G521" s="234">
        <v>28</v>
      </c>
      <c r="H521" s="236">
        <v>21</v>
      </c>
      <c r="I521" s="237">
        <v>32</v>
      </c>
    </row>
    <row r="522" spans="1:9" ht="47.25">
      <c r="A522" s="221"/>
      <c r="B522" s="240">
        <v>11</v>
      </c>
      <c r="C522" s="304" t="s">
        <v>348</v>
      </c>
      <c r="D522" s="247">
        <v>12.5</v>
      </c>
      <c r="E522" s="251">
        <v>2.0000000000000001E-4</v>
      </c>
      <c r="F522" s="251">
        <v>1.8800000000000001E-2</v>
      </c>
      <c r="G522" s="228">
        <v>20</v>
      </c>
      <c r="H522" s="230">
        <v>17</v>
      </c>
      <c r="I522" s="231">
        <v>14</v>
      </c>
    </row>
    <row r="523" spans="1:9" ht="47.25">
      <c r="A523" s="221"/>
      <c r="B523" s="240">
        <v>12</v>
      </c>
      <c r="C523" s="304" t="s">
        <v>349</v>
      </c>
      <c r="D523" s="247">
        <v>1.25</v>
      </c>
      <c r="E523" s="251">
        <v>3.8000000000000002E-5</v>
      </c>
      <c r="F523" s="251">
        <v>1.8799999999999999E-3</v>
      </c>
      <c r="G523" s="228">
        <v>14</v>
      </c>
      <c r="H523" s="230">
        <v>11</v>
      </c>
      <c r="I523" s="231">
        <v>11</v>
      </c>
    </row>
    <row r="524" spans="1:9" ht="47.25">
      <c r="A524" s="221"/>
      <c r="B524" s="240">
        <v>13</v>
      </c>
      <c r="C524" s="305" t="s">
        <v>350</v>
      </c>
      <c r="D524" s="247">
        <v>0.5</v>
      </c>
      <c r="E524" s="251">
        <v>1.5E-5</v>
      </c>
      <c r="F524" s="251">
        <v>7.5000000000000002E-4</v>
      </c>
      <c r="G524" s="228">
        <v>16</v>
      </c>
      <c r="H524" s="230">
        <v>12</v>
      </c>
      <c r="I524" s="231">
        <v>11</v>
      </c>
    </row>
    <row r="525" spans="1:9" ht="63">
      <c r="A525" s="221"/>
      <c r="B525" s="245">
        <v>14</v>
      </c>
      <c r="C525" s="303" t="s">
        <v>351</v>
      </c>
      <c r="D525" s="248">
        <v>0.5</v>
      </c>
      <c r="E525" s="252">
        <v>1.5E-5</v>
      </c>
      <c r="F525" s="252">
        <v>7.5000000000000002E-4</v>
      </c>
      <c r="G525" s="234">
        <v>26</v>
      </c>
      <c r="H525" s="236">
        <v>22</v>
      </c>
      <c r="I525" s="237">
        <v>17</v>
      </c>
    </row>
    <row r="526" spans="1:9" ht="15.75">
      <c r="A526" s="221"/>
      <c r="B526" s="227"/>
      <c r="C526" s="227"/>
      <c r="D526" s="247"/>
      <c r="E526" s="251"/>
      <c r="F526" s="251"/>
      <c r="G526" s="228"/>
      <c r="H526" s="230"/>
      <c r="I526" s="230"/>
    </row>
    <row r="527" spans="1:9" ht="15.75">
      <c r="A527" s="221"/>
      <c r="B527" s="221"/>
      <c r="C527" s="221"/>
      <c r="D527" s="221"/>
      <c r="E527" s="221"/>
      <c r="F527" s="221"/>
      <c r="G527" s="221"/>
      <c r="H527" s="221"/>
      <c r="I527" s="221"/>
    </row>
    <row r="528" spans="1:9" ht="47.25">
      <c r="A528" s="221" t="s">
        <v>290</v>
      </c>
      <c r="B528" s="216">
        <v>14</v>
      </c>
      <c r="C528" s="217" t="s">
        <v>241</v>
      </c>
      <c r="D528" s="218" t="s">
        <v>242</v>
      </c>
      <c r="E528" s="219" t="s">
        <v>243</v>
      </c>
      <c r="F528" s="219" t="s">
        <v>244</v>
      </c>
      <c r="G528" s="218" t="s">
        <v>245</v>
      </c>
      <c r="H528" s="218" t="s">
        <v>246</v>
      </c>
      <c r="I528" s="220" t="s">
        <v>247</v>
      </c>
    </row>
    <row r="529" spans="1:9" ht="15.75">
      <c r="A529" s="221"/>
      <c r="B529" s="240">
        <v>1</v>
      </c>
      <c r="C529" s="241"/>
      <c r="D529" s="242"/>
      <c r="E529" s="243"/>
      <c r="F529" s="243"/>
      <c r="G529" s="242"/>
      <c r="H529" s="242"/>
      <c r="I529" s="244"/>
    </row>
    <row r="530" spans="1:9" ht="15.75">
      <c r="A530" s="221"/>
      <c r="B530" s="240">
        <v>2</v>
      </c>
      <c r="C530" s="222" t="s">
        <v>303</v>
      </c>
      <c r="D530" s="246">
        <v>1.25</v>
      </c>
      <c r="E530" s="250">
        <v>3.0000000000000001E-5</v>
      </c>
      <c r="F530" s="250">
        <v>1.8749999999999999E-3</v>
      </c>
      <c r="G530" s="223">
        <v>16</v>
      </c>
      <c r="H530" s="225">
        <v>19</v>
      </c>
      <c r="I530" s="226">
        <v>20</v>
      </c>
    </row>
    <row r="531" spans="1:9" ht="15.75">
      <c r="A531" s="221"/>
      <c r="B531" s="240">
        <v>3</v>
      </c>
      <c r="C531" s="227" t="s">
        <v>248</v>
      </c>
      <c r="D531" s="247">
        <v>1.25</v>
      </c>
      <c r="E531" s="251">
        <v>3.0000000000000001E-5</v>
      </c>
      <c r="F531" s="250">
        <v>1.8749999999999999E-3</v>
      </c>
      <c r="G531" s="228">
        <v>18</v>
      </c>
      <c r="H531" s="230">
        <v>21</v>
      </c>
      <c r="I531" s="231">
        <v>20</v>
      </c>
    </row>
    <row r="532" spans="1:9" ht="15.75">
      <c r="A532" s="221"/>
      <c r="B532" s="240">
        <v>4</v>
      </c>
      <c r="C532" s="222" t="s">
        <v>304</v>
      </c>
      <c r="D532" s="246">
        <v>0.5</v>
      </c>
      <c r="E532" s="250">
        <v>1.5E-5</v>
      </c>
      <c r="F532" s="250">
        <v>7.5000000000000002E-4</v>
      </c>
      <c r="G532" s="223">
        <v>18</v>
      </c>
      <c r="H532" s="225">
        <v>18</v>
      </c>
      <c r="I532" s="226">
        <v>17</v>
      </c>
    </row>
    <row r="533" spans="1:9" ht="15.75">
      <c r="A533" s="221"/>
      <c r="B533" s="240">
        <v>5</v>
      </c>
      <c r="C533" s="227" t="s">
        <v>249</v>
      </c>
      <c r="D533" s="247">
        <v>1</v>
      </c>
      <c r="E533" s="251">
        <v>3.0000000000000001E-5</v>
      </c>
      <c r="F533" s="250">
        <v>1.5E-3</v>
      </c>
      <c r="G533" s="228">
        <v>18</v>
      </c>
      <c r="H533" s="230">
        <v>14</v>
      </c>
      <c r="I533" s="231">
        <v>20</v>
      </c>
    </row>
    <row r="534" spans="1:9" ht="15.75">
      <c r="A534" s="221"/>
      <c r="B534" s="240">
        <v>6</v>
      </c>
      <c r="C534" s="222" t="s">
        <v>305</v>
      </c>
      <c r="D534" s="246">
        <v>1</v>
      </c>
      <c r="E534" s="250">
        <v>3.0000000000000001E-5</v>
      </c>
      <c r="F534" s="250">
        <v>1.5E-3</v>
      </c>
      <c r="G534" s="223">
        <v>18</v>
      </c>
      <c r="H534" s="225">
        <v>14</v>
      </c>
      <c r="I534" s="226">
        <v>21</v>
      </c>
    </row>
    <row r="535" spans="1:9" ht="15.75">
      <c r="A535" s="221"/>
      <c r="B535" s="240">
        <v>7</v>
      </c>
      <c r="C535" s="227" t="s">
        <v>306</v>
      </c>
      <c r="D535" s="247">
        <v>4</v>
      </c>
      <c r="E535" s="251">
        <v>1.2E-4</v>
      </c>
      <c r="F535" s="250">
        <v>6.0000000000000001E-3</v>
      </c>
      <c r="G535" s="228">
        <v>20</v>
      </c>
      <c r="H535" s="230">
        <v>14</v>
      </c>
      <c r="I535" s="231">
        <v>23</v>
      </c>
    </row>
    <row r="536" spans="1:9" ht="15.75">
      <c r="A536" s="221"/>
      <c r="B536" s="240">
        <v>8</v>
      </c>
      <c r="C536" s="222" t="s">
        <v>307</v>
      </c>
      <c r="D536" s="246">
        <v>1</v>
      </c>
      <c r="E536" s="250">
        <v>3.0000000000000001E-5</v>
      </c>
      <c r="F536" s="250">
        <v>1.5E-3</v>
      </c>
      <c r="G536" s="223">
        <v>16</v>
      </c>
      <c r="H536" s="225">
        <v>12</v>
      </c>
      <c r="I536" s="226">
        <v>20</v>
      </c>
    </row>
    <row r="537" spans="1:9" ht="15.75">
      <c r="A537" s="221"/>
      <c r="B537" s="240">
        <v>9</v>
      </c>
      <c r="C537" s="227" t="s">
        <v>308</v>
      </c>
      <c r="D537" s="247">
        <v>0.5</v>
      </c>
      <c r="E537" s="251">
        <v>1.5E-5</v>
      </c>
      <c r="F537" s="250">
        <v>7.5000000000000002E-4</v>
      </c>
      <c r="G537" s="228">
        <v>12</v>
      </c>
      <c r="H537" s="230">
        <v>10</v>
      </c>
      <c r="I537" s="231">
        <v>12</v>
      </c>
    </row>
    <row r="538" spans="1:9" ht="15.75">
      <c r="A538" s="221"/>
      <c r="B538" s="245">
        <v>10</v>
      </c>
      <c r="C538" s="233" t="s">
        <v>309</v>
      </c>
      <c r="D538" s="248">
        <v>1</v>
      </c>
      <c r="E538" s="252">
        <v>3.0000000000000001E-5</v>
      </c>
      <c r="F538" s="252">
        <v>1.5E-3</v>
      </c>
      <c r="G538" s="234">
        <v>28</v>
      </c>
      <c r="H538" s="236">
        <v>21</v>
      </c>
      <c r="I538" s="237">
        <v>32</v>
      </c>
    </row>
    <row r="539" spans="1:9" ht="47.25">
      <c r="A539" s="221"/>
      <c r="B539" s="240">
        <v>11</v>
      </c>
      <c r="C539" s="304" t="s">
        <v>348</v>
      </c>
      <c r="D539" s="247">
        <v>12.5</v>
      </c>
      <c r="E539" s="251">
        <v>2.0000000000000001E-4</v>
      </c>
      <c r="F539" s="251">
        <v>1.8800000000000001E-2</v>
      </c>
      <c r="G539" s="228">
        <v>20</v>
      </c>
      <c r="H539" s="230">
        <v>17</v>
      </c>
      <c r="I539" s="231">
        <v>14</v>
      </c>
    </row>
    <row r="540" spans="1:9" ht="47.25">
      <c r="A540" s="221"/>
      <c r="B540" s="240">
        <v>12</v>
      </c>
      <c r="C540" s="304" t="s">
        <v>349</v>
      </c>
      <c r="D540" s="247">
        <v>1.25</v>
      </c>
      <c r="E540" s="251">
        <v>3.8000000000000002E-5</v>
      </c>
      <c r="F540" s="251">
        <v>1.8799999999999999E-3</v>
      </c>
      <c r="G540" s="228">
        <v>14</v>
      </c>
      <c r="H540" s="230">
        <v>11</v>
      </c>
      <c r="I540" s="231">
        <v>11</v>
      </c>
    </row>
    <row r="541" spans="1:9" ht="47.25">
      <c r="A541" s="221"/>
      <c r="B541" s="240">
        <v>13</v>
      </c>
      <c r="C541" s="305" t="s">
        <v>350</v>
      </c>
      <c r="D541" s="247">
        <v>0.5</v>
      </c>
      <c r="E541" s="251">
        <v>1.5E-5</v>
      </c>
      <c r="F541" s="251">
        <v>7.5000000000000002E-4</v>
      </c>
      <c r="G541" s="228">
        <v>16</v>
      </c>
      <c r="H541" s="230">
        <v>12</v>
      </c>
      <c r="I541" s="231">
        <v>11</v>
      </c>
    </row>
    <row r="542" spans="1:9" ht="63">
      <c r="A542" s="221"/>
      <c r="B542" s="245">
        <v>14</v>
      </c>
      <c r="C542" s="303" t="s">
        <v>351</v>
      </c>
      <c r="D542" s="248">
        <v>0.5</v>
      </c>
      <c r="E542" s="252">
        <v>1.5E-5</v>
      </c>
      <c r="F542" s="252">
        <v>7.5000000000000002E-4</v>
      </c>
      <c r="G542" s="234">
        <v>26</v>
      </c>
      <c r="H542" s="236">
        <v>22</v>
      </c>
      <c r="I542" s="237">
        <v>17</v>
      </c>
    </row>
    <row r="543" spans="1:9" ht="15.75">
      <c r="A543" s="221"/>
      <c r="B543" s="227"/>
      <c r="C543" s="227"/>
      <c r="D543" s="247"/>
      <c r="E543" s="251"/>
      <c r="F543" s="251"/>
      <c r="G543" s="228"/>
      <c r="H543" s="230"/>
      <c r="I543" s="230"/>
    </row>
    <row r="544" spans="1:9" ht="15.75">
      <c r="A544" s="221"/>
      <c r="B544" s="221"/>
      <c r="C544" s="221"/>
      <c r="D544" s="221"/>
      <c r="E544" s="221"/>
      <c r="F544" s="221"/>
      <c r="G544" s="221"/>
      <c r="H544" s="221"/>
      <c r="I544" s="221"/>
    </row>
    <row r="545" spans="1:9" ht="47.25">
      <c r="A545" s="221" t="s">
        <v>291</v>
      </c>
      <c r="B545" s="216">
        <v>14</v>
      </c>
      <c r="C545" s="217" t="s">
        <v>241</v>
      </c>
      <c r="D545" s="218" t="s">
        <v>242</v>
      </c>
      <c r="E545" s="219" t="s">
        <v>243</v>
      </c>
      <c r="F545" s="219" t="s">
        <v>244</v>
      </c>
      <c r="G545" s="218" t="s">
        <v>245</v>
      </c>
      <c r="H545" s="218" t="s">
        <v>246</v>
      </c>
      <c r="I545" s="220" t="s">
        <v>247</v>
      </c>
    </row>
    <row r="546" spans="1:9" ht="15.75">
      <c r="A546" s="221"/>
      <c r="B546" s="240">
        <v>1</v>
      </c>
      <c r="C546" s="241"/>
      <c r="D546" s="242"/>
      <c r="E546" s="243"/>
      <c r="F546" s="243"/>
      <c r="G546" s="242"/>
      <c r="H546" s="242"/>
      <c r="I546" s="244"/>
    </row>
    <row r="547" spans="1:9" ht="15.75">
      <c r="A547" s="221"/>
      <c r="B547" s="240">
        <v>2</v>
      </c>
      <c r="C547" s="222" t="s">
        <v>303</v>
      </c>
      <c r="D547" s="246">
        <v>1.25</v>
      </c>
      <c r="E547" s="250">
        <v>3.0000000000000001E-5</v>
      </c>
      <c r="F547" s="250">
        <v>1.8749999999999999E-3</v>
      </c>
      <c r="G547" s="223">
        <v>16</v>
      </c>
      <c r="H547" s="225">
        <v>19</v>
      </c>
      <c r="I547" s="226">
        <v>20</v>
      </c>
    </row>
    <row r="548" spans="1:9" ht="15.75">
      <c r="A548" s="221"/>
      <c r="B548" s="240">
        <v>3</v>
      </c>
      <c r="C548" s="227" t="s">
        <v>248</v>
      </c>
      <c r="D548" s="247">
        <v>1.25</v>
      </c>
      <c r="E548" s="251">
        <v>3.0000000000000001E-5</v>
      </c>
      <c r="F548" s="250">
        <v>1.8749999999999999E-3</v>
      </c>
      <c r="G548" s="228">
        <v>18</v>
      </c>
      <c r="H548" s="230">
        <v>21</v>
      </c>
      <c r="I548" s="231">
        <v>20</v>
      </c>
    </row>
    <row r="549" spans="1:9" ht="15.75">
      <c r="A549" s="221"/>
      <c r="B549" s="240">
        <v>4</v>
      </c>
      <c r="C549" s="222" t="s">
        <v>304</v>
      </c>
      <c r="D549" s="246">
        <v>0.5</v>
      </c>
      <c r="E549" s="250">
        <v>1.5E-5</v>
      </c>
      <c r="F549" s="250">
        <v>7.5000000000000002E-4</v>
      </c>
      <c r="G549" s="223">
        <v>18</v>
      </c>
      <c r="H549" s="225">
        <v>18</v>
      </c>
      <c r="I549" s="226">
        <v>17</v>
      </c>
    </row>
    <row r="550" spans="1:9" ht="15.75">
      <c r="A550" s="221"/>
      <c r="B550" s="240">
        <v>5</v>
      </c>
      <c r="C550" s="227" t="s">
        <v>249</v>
      </c>
      <c r="D550" s="247">
        <v>1</v>
      </c>
      <c r="E550" s="251">
        <v>3.0000000000000001E-5</v>
      </c>
      <c r="F550" s="250">
        <v>1.5E-3</v>
      </c>
      <c r="G550" s="228">
        <v>18</v>
      </c>
      <c r="H550" s="230">
        <v>14</v>
      </c>
      <c r="I550" s="231">
        <v>20</v>
      </c>
    </row>
    <row r="551" spans="1:9" ht="15.75">
      <c r="A551" s="221"/>
      <c r="B551" s="240">
        <v>6</v>
      </c>
      <c r="C551" s="222" t="s">
        <v>305</v>
      </c>
      <c r="D551" s="246">
        <v>1</v>
      </c>
      <c r="E551" s="250">
        <v>3.0000000000000001E-5</v>
      </c>
      <c r="F551" s="250">
        <v>1.5E-3</v>
      </c>
      <c r="G551" s="223">
        <v>18</v>
      </c>
      <c r="H551" s="225">
        <v>14</v>
      </c>
      <c r="I551" s="226">
        <v>21</v>
      </c>
    </row>
    <row r="552" spans="1:9" ht="15.75">
      <c r="A552" s="221"/>
      <c r="B552" s="240">
        <v>7</v>
      </c>
      <c r="C552" s="227" t="s">
        <v>306</v>
      </c>
      <c r="D552" s="247">
        <v>4</v>
      </c>
      <c r="E552" s="251">
        <v>1.2E-4</v>
      </c>
      <c r="F552" s="250">
        <v>6.0000000000000001E-3</v>
      </c>
      <c r="G552" s="228">
        <v>20</v>
      </c>
      <c r="H552" s="230">
        <v>14</v>
      </c>
      <c r="I552" s="231">
        <v>23</v>
      </c>
    </row>
    <row r="553" spans="1:9" ht="15.75">
      <c r="A553" s="221"/>
      <c r="B553" s="240">
        <v>8</v>
      </c>
      <c r="C553" s="222" t="s">
        <v>307</v>
      </c>
      <c r="D553" s="246">
        <v>1</v>
      </c>
      <c r="E553" s="250">
        <v>3.0000000000000001E-5</v>
      </c>
      <c r="F553" s="250">
        <v>1.5E-3</v>
      </c>
      <c r="G553" s="223">
        <v>16</v>
      </c>
      <c r="H553" s="225">
        <v>12</v>
      </c>
      <c r="I553" s="226">
        <v>20</v>
      </c>
    </row>
    <row r="554" spans="1:9" ht="15.75">
      <c r="A554" s="221"/>
      <c r="B554" s="240">
        <v>9</v>
      </c>
      <c r="C554" s="227" t="s">
        <v>308</v>
      </c>
      <c r="D554" s="247">
        <v>0.5</v>
      </c>
      <c r="E554" s="251">
        <v>1.5E-5</v>
      </c>
      <c r="F554" s="250">
        <v>7.5000000000000002E-4</v>
      </c>
      <c r="G554" s="228">
        <v>12</v>
      </c>
      <c r="H554" s="230">
        <v>10</v>
      </c>
      <c r="I554" s="231">
        <v>12</v>
      </c>
    </row>
    <row r="555" spans="1:9" ht="15.75">
      <c r="A555" s="221"/>
      <c r="B555" s="245">
        <v>10</v>
      </c>
      <c r="C555" s="233" t="s">
        <v>309</v>
      </c>
      <c r="D555" s="248">
        <v>1</v>
      </c>
      <c r="E555" s="252">
        <v>3.0000000000000001E-5</v>
      </c>
      <c r="F555" s="252">
        <v>1.5E-3</v>
      </c>
      <c r="G555" s="234">
        <v>28</v>
      </c>
      <c r="H555" s="236">
        <v>21</v>
      </c>
      <c r="I555" s="237">
        <v>32</v>
      </c>
    </row>
    <row r="556" spans="1:9" ht="47.25">
      <c r="A556" s="221"/>
      <c r="B556" s="240">
        <v>11</v>
      </c>
      <c r="C556" s="304" t="s">
        <v>348</v>
      </c>
      <c r="D556" s="247">
        <v>12.5</v>
      </c>
      <c r="E556" s="251">
        <v>2.0000000000000001E-4</v>
      </c>
      <c r="F556" s="251">
        <v>1.8800000000000001E-2</v>
      </c>
      <c r="G556" s="228">
        <v>20</v>
      </c>
      <c r="H556" s="230">
        <v>17</v>
      </c>
      <c r="I556" s="231">
        <v>14</v>
      </c>
    </row>
    <row r="557" spans="1:9" ht="47.25">
      <c r="A557" s="221"/>
      <c r="B557" s="240">
        <v>12</v>
      </c>
      <c r="C557" s="304" t="s">
        <v>349</v>
      </c>
      <c r="D557" s="247">
        <v>1.25</v>
      </c>
      <c r="E557" s="251">
        <v>3.8000000000000002E-5</v>
      </c>
      <c r="F557" s="251">
        <v>1.8799999999999999E-3</v>
      </c>
      <c r="G557" s="228">
        <v>14</v>
      </c>
      <c r="H557" s="230">
        <v>11</v>
      </c>
      <c r="I557" s="231">
        <v>11</v>
      </c>
    </row>
    <row r="558" spans="1:9" ht="47.25">
      <c r="A558" s="221"/>
      <c r="B558" s="240">
        <v>13</v>
      </c>
      <c r="C558" s="305" t="s">
        <v>350</v>
      </c>
      <c r="D558" s="247">
        <v>0.5</v>
      </c>
      <c r="E558" s="251">
        <v>1.5E-5</v>
      </c>
      <c r="F558" s="251">
        <v>7.5000000000000002E-4</v>
      </c>
      <c r="G558" s="228">
        <v>16</v>
      </c>
      <c r="H558" s="230">
        <v>12</v>
      </c>
      <c r="I558" s="231">
        <v>11</v>
      </c>
    </row>
    <row r="559" spans="1:9" ht="63">
      <c r="A559" s="221"/>
      <c r="B559" s="245">
        <v>14</v>
      </c>
      <c r="C559" s="303" t="s">
        <v>351</v>
      </c>
      <c r="D559" s="248">
        <v>0.5</v>
      </c>
      <c r="E559" s="252">
        <v>1.5E-5</v>
      </c>
      <c r="F559" s="252">
        <v>7.5000000000000002E-4</v>
      </c>
      <c r="G559" s="234">
        <v>26</v>
      </c>
      <c r="H559" s="236">
        <v>22</v>
      </c>
      <c r="I559" s="237">
        <v>17</v>
      </c>
    </row>
    <row r="560" spans="1:9" ht="15.75">
      <c r="A560" s="221"/>
      <c r="B560" s="227"/>
      <c r="C560" s="227"/>
      <c r="D560" s="247"/>
      <c r="E560" s="251"/>
      <c r="F560" s="251"/>
      <c r="G560" s="228"/>
      <c r="H560" s="230"/>
      <c r="I560" s="230"/>
    </row>
    <row r="561" spans="1:9" ht="15.75">
      <c r="A561" s="221"/>
      <c r="B561" s="221"/>
      <c r="C561" s="221"/>
      <c r="D561" s="221"/>
      <c r="E561" s="221"/>
      <c r="F561" s="221"/>
      <c r="G561" s="221"/>
      <c r="H561" s="221"/>
      <c r="I561" s="221"/>
    </row>
    <row r="562" spans="1:9" ht="47.25">
      <c r="A562" s="221" t="s">
        <v>292</v>
      </c>
      <c r="B562" s="216">
        <v>14</v>
      </c>
      <c r="C562" s="217" t="s">
        <v>241</v>
      </c>
      <c r="D562" s="218" t="s">
        <v>242</v>
      </c>
      <c r="E562" s="219" t="s">
        <v>243</v>
      </c>
      <c r="F562" s="219" t="s">
        <v>244</v>
      </c>
      <c r="G562" s="218" t="s">
        <v>245</v>
      </c>
      <c r="H562" s="218" t="s">
        <v>246</v>
      </c>
      <c r="I562" s="220" t="s">
        <v>247</v>
      </c>
    </row>
    <row r="563" spans="1:9" ht="15.75">
      <c r="A563" s="221"/>
      <c r="B563" s="240">
        <v>1</v>
      </c>
      <c r="C563" s="241"/>
      <c r="D563" s="242"/>
      <c r="E563" s="243"/>
      <c r="F563" s="243"/>
      <c r="G563" s="242"/>
      <c r="H563" s="242"/>
      <c r="I563" s="244"/>
    </row>
    <row r="564" spans="1:9" ht="15.75">
      <c r="A564" s="221"/>
      <c r="B564" s="240">
        <v>2</v>
      </c>
      <c r="C564" s="222" t="s">
        <v>303</v>
      </c>
      <c r="D564" s="246">
        <v>1.25</v>
      </c>
      <c r="E564" s="250">
        <v>3.0000000000000001E-5</v>
      </c>
      <c r="F564" s="250">
        <v>1.8749999999999999E-3</v>
      </c>
      <c r="G564" s="223">
        <v>16</v>
      </c>
      <c r="H564" s="225">
        <v>19</v>
      </c>
      <c r="I564" s="226">
        <v>20</v>
      </c>
    </row>
    <row r="565" spans="1:9" ht="15.75">
      <c r="A565" s="221"/>
      <c r="B565" s="240">
        <v>3</v>
      </c>
      <c r="C565" s="227" t="s">
        <v>248</v>
      </c>
      <c r="D565" s="247">
        <v>1.25</v>
      </c>
      <c r="E565" s="251">
        <v>3.0000000000000001E-5</v>
      </c>
      <c r="F565" s="250">
        <v>1.8749999999999999E-3</v>
      </c>
      <c r="G565" s="228">
        <v>18</v>
      </c>
      <c r="H565" s="230">
        <v>21</v>
      </c>
      <c r="I565" s="231">
        <v>20</v>
      </c>
    </row>
    <row r="566" spans="1:9" ht="15.75">
      <c r="A566" s="221"/>
      <c r="B566" s="240">
        <v>4</v>
      </c>
      <c r="C566" s="222" t="s">
        <v>304</v>
      </c>
      <c r="D566" s="246">
        <v>0.5</v>
      </c>
      <c r="E566" s="250">
        <v>1.5E-5</v>
      </c>
      <c r="F566" s="250">
        <v>7.5000000000000002E-4</v>
      </c>
      <c r="G566" s="223">
        <v>18</v>
      </c>
      <c r="H566" s="225">
        <v>18</v>
      </c>
      <c r="I566" s="226">
        <v>17</v>
      </c>
    </row>
    <row r="567" spans="1:9" ht="15.75">
      <c r="A567" s="221"/>
      <c r="B567" s="240">
        <v>5</v>
      </c>
      <c r="C567" s="227" t="s">
        <v>249</v>
      </c>
      <c r="D567" s="247">
        <v>1</v>
      </c>
      <c r="E567" s="251">
        <v>3.0000000000000001E-5</v>
      </c>
      <c r="F567" s="250">
        <v>1.5E-3</v>
      </c>
      <c r="G567" s="228">
        <v>18</v>
      </c>
      <c r="H567" s="230">
        <v>14</v>
      </c>
      <c r="I567" s="231">
        <v>20</v>
      </c>
    </row>
    <row r="568" spans="1:9" ht="15.75">
      <c r="A568" s="221"/>
      <c r="B568" s="240">
        <v>6</v>
      </c>
      <c r="C568" s="222" t="s">
        <v>305</v>
      </c>
      <c r="D568" s="246">
        <v>1</v>
      </c>
      <c r="E568" s="250">
        <v>3.0000000000000001E-5</v>
      </c>
      <c r="F568" s="250">
        <v>1.5E-3</v>
      </c>
      <c r="G568" s="223">
        <v>18</v>
      </c>
      <c r="H568" s="225">
        <v>14</v>
      </c>
      <c r="I568" s="226">
        <v>21</v>
      </c>
    </row>
    <row r="569" spans="1:9" ht="15.75">
      <c r="A569" s="221"/>
      <c r="B569" s="240">
        <v>7</v>
      </c>
      <c r="C569" s="227" t="s">
        <v>306</v>
      </c>
      <c r="D569" s="247">
        <v>4</v>
      </c>
      <c r="E569" s="251">
        <v>1.2E-4</v>
      </c>
      <c r="F569" s="250">
        <v>6.0000000000000001E-3</v>
      </c>
      <c r="G569" s="228">
        <v>20</v>
      </c>
      <c r="H569" s="230">
        <v>14</v>
      </c>
      <c r="I569" s="231">
        <v>23</v>
      </c>
    </row>
    <row r="570" spans="1:9" ht="15.75">
      <c r="A570" s="221"/>
      <c r="B570" s="240">
        <v>8</v>
      </c>
      <c r="C570" s="222" t="s">
        <v>307</v>
      </c>
      <c r="D570" s="246">
        <v>1</v>
      </c>
      <c r="E570" s="250">
        <v>3.0000000000000001E-5</v>
      </c>
      <c r="F570" s="250">
        <v>1.5E-3</v>
      </c>
      <c r="G570" s="223">
        <v>16</v>
      </c>
      <c r="H570" s="225">
        <v>12</v>
      </c>
      <c r="I570" s="226">
        <v>20</v>
      </c>
    </row>
    <row r="571" spans="1:9" ht="15.75">
      <c r="A571" s="221"/>
      <c r="B571" s="240">
        <v>9</v>
      </c>
      <c r="C571" s="227" t="s">
        <v>308</v>
      </c>
      <c r="D571" s="247">
        <v>0.5</v>
      </c>
      <c r="E571" s="251">
        <v>1.5E-5</v>
      </c>
      <c r="F571" s="250">
        <v>7.5000000000000002E-4</v>
      </c>
      <c r="G571" s="228">
        <v>12</v>
      </c>
      <c r="H571" s="230">
        <v>10</v>
      </c>
      <c r="I571" s="231">
        <v>12</v>
      </c>
    </row>
    <row r="572" spans="1:9" ht="15.75">
      <c r="A572" s="221"/>
      <c r="B572" s="245">
        <v>10</v>
      </c>
      <c r="C572" s="233" t="s">
        <v>309</v>
      </c>
      <c r="D572" s="248">
        <v>1</v>
      </c>
      <c r="E572" s="252">
        <v>3.0000000000000001E-5</v>
      </c>
      <c r="F572" s="252">
        <v>1.5E-3</v>
      </c>
      <c r="G572" s="234">
        <v>28</v>
      </c>
      <c r="H572" s="236">
        <v>21</v>
      </c>
      <c r="I572" s="237">
        <v>32</v>
      </c>
    </row>
    <row r="573" spans="1:9" ht="47.25">
      <c r="A573" s="221"/>
      <c r="B573" s="240">
        <v>11</v>
      </c>
      <c r="C573" s="304" t="s">
        <v>348</v>
      </c>
      <c r="D573" s="247">
        <v>12.5</v>
      </c>
      <c r="E573" s="251">
        <v>2.0000000000000001E-4</v>
      </c>
      <c r="F573" s="251">
        <v>1.8800000000000001E-2</v>
      </c>
      <c r="G573" s="228">
        <v>20</v>
      </c>
      <c r="H573" s="230">
        <v>17</v>
      </c>
      <c r="I573" s="231">
        <v>14</v>
      </c>
    </row>
    <row r="574" spans="1:9" ht="47.25">
      <c r="A574" s="221"/>
      <c r="B574" s="240">
        <v>12</v>
      </c>
      <c r="C574" s="304" t="s">
        <v>349</v>
      </c>
      <c r="D574" s="247">
        <v>1.25</v>
      </c>
      <c r="E574" s="251">
        <v>3.8000000000000002E-5</v>
      </c>
      <c r="F574" s="251">
        <v>1.8799999999999999E-3</v>
      </c>
      <c r="G574" s="228">
        <v>14</v>
      </c>
      <c r="H574" s="230">
        <v>11</v>
      </c>
      <c r="I574" s="231">
        <v>11</v>
      </c>
    </row>
    <row r="575" spans="1:9" ht="47.25">
      <c r="A575" s="221"/>
      <c r="B575" s="240">
        <v>13</v>
      </c>
      <c r="C575" s="305" t="s">
        <v>350</v>
      </c>
      <c r="D575" s="247">
        <v>0.5</v>
      </c>
      <c r="E575" s="251">
        <v>1.5E-5</v>
      </c>
      <c r="F575" s="251">
        <v>7.5000000000000002E-4</v>
      </c>
      <c r="G575" s="228">
        <v>16</v>
      </c>
      <c r="H575" s="230">
        <v>12</v>
      </c>
      <c r="I575" s="231">
        <v>11</v>
      </c>
    </row>
    <row r="576" spans="1:9" ht="63">
      <c r="A576" s="221"/>
      <c r="B576" s="245">
        <v>14</v>
      </c>
      <c r="C576" s="303" t="s">
        <v>351</v>
      </c>
      <c r="D576" s="248">
        <v>0.5</v>
      </c>
      <c r="E576" s="252">
        <v>1.5E-5</v>
      </c>
      <c r="F576" s="252">
        <v>7.5000000000000002E-4</v>
      </c>
      <c r="G576" s="234">
        <v>26</v>
      </c>
      <c r="H576" s="236">
        <v>22</v>
      </c>
      <c r="I576" s="237">
        <v>17</v>
      </c>
    </row>
    <row r="577" spans="1:9" ht="15.75">
      <c r="A577" s="221"/>
      <c r="B577" s="227"/>
      <c r="C577" s="227"/>
      <c r="D577" s="247"/>
      <c r="E577" s="251"/>
      <c r="F577" s="251"/>
      <c r="G577" s="228"/>
      <c r="H577" s="230"/>
      <c r="I577" s="230"/>
    </row>
    <row r="578" spans="1:9" ht="15.75">
      <c r="A578" s="221"/>
      <c r="B578" s="221"/>
      <c r="C578" s="221"/>
      <c r="D578" s="221"/>
      <c r="E578" s="221"/>
      <c r="F578" s="221"/>
      <c r="G578" s="221"/>
      <c r="H578" s="221"/>
      <c r="I578" s="221"/>
    </row>
    <row r="579" spans="1:9" ht="47.25">
      <c r="A579" s="221" t="s">
        <v>293</v>
      </c>
      <c r="B579" s="216">
        <v>14</v>
      </c>
      <c r="C579" s="217" t="s">
        <v>241</v>
      </c>
      <c r="D579" s="218" t="s">
        <v>242</v>
      </c>
      <c r="E579" s="219" t="s">
        <v>243</v>
      </c>
      <c r="F579" s="219" t="s">
        <v>244</v>
      </c>
      <c r="G579" s="218" t="s">
        <v>245</v>
      </c>
      <c r="H579" s="218" t="s">
        <v>246</v>
      </c>
      <c r="I579" s="220" t="s">
        <v>247</v>
      </c>
    </row>
    <row r="580" spans="1:9" ht="15.75">
      <c r="A580" s="221"/>
      <c r="B580" s="240">
        <v>1</v>
      </c>
      <c r="C580" s="241"/>
      <c r="D580" s="242"/>
      <c r="E580" s="243"/>
      <c r="F580" s="243"/>
      <c r="G580" s="242"/>
      <c r="H580" s="242"/>
      <c r="I580" s="244"/>
    </row>
    <row r="581" spans="1:9" ht="15.75">
      <c r="A581" s="221"/>
      <c r="B581" s="240">
        <v>2</v>
      </c>
      <c r="C581" s="222" t="s">
        <v>303</v>
      </c>
      <c r="D581" s="246">
        <v>1.25</v>
      </c>
      <c r="E581" s="250">
        <v>3.0000000000000001E-5</v>
      </c>
      <c r="F581" s="250">
        <v>1.8749999999999999E-3</v>
      </c>
      <c r="G581" s="223">
        <v>16</v>
      </c>
      <c r="H581" s="225">
        <v>19</v>
      </c>
      <c r="I581" s="226">
        <v>20</v>
      </c>
    </row>
    <row r="582" spans="1:9" ht="15.75">
      <c r="A582" s="221"/>
      <c r="B582" s="240">
        <v>3</v>
      </c>
      <c r="C582" s="227" t="s">
        <v>248</v>
      </c>
      <c r="D582" s="247">
        <v>1.25</v>
      </c>
      <c r="E582" s="251">
        <v>3.0000000000000001E-5</v>
      </c>
      <c r="F582" s="250">
        <v>1.8749999999999999E-3</v>
      </c>
      <c r="G582" s="228">
        <v>18</v>
      </c>
      <c r="H582" s="230">
        <v>21</v>
      </c>
      <c r="I582" s="231">
        <v>20</v>
      </c>
    </row>
    <row r="583" spans="1:9" ht="15.75">
      <c r="A583" s="221"/>
      <c r="B583" s="240">
        <v>4</v>
      </c>
      <c r="C583" s="222" t="s">
        <v>304</v>
      </c>
      <c r="D583" s="246">
        <v>0.5</v>
      </c>
      <c r="E583" s="250">
        <v>1.5E-5</v>
      </c>
      <c r="F583" s="250">
        <v>7.5000000000000002E-4</v>
      </c>
      <c r="G583" s="223">
        <v>18</v>
      </c>
      <c r="H583" s="225">
        <v>18</v>
      </c>
      <c r="I583" s="226">
        <v>17</v>
      </c>
    </row>
    <row r="584" spans="1:9" ht="15.75">
      <c r="A584" s="221"/>
      <c r="B584" s="240">
        <v>5</v>
      </c>
      <c r="C584" s="227" t="s">
        <v>249</v>
      </c>
      <c r="D584" s="247">
        <v>1</v>
      </c>
      <c r="E584" s="251">
        <v>3.0000000000000001E-5</v>
      </c>
      <c r="F584" s="250">
        <v>1.5E-3</v>
      </c>
      <c r="G584" s="228">
        <v>18</v>
      </c>
      <c r="H584" s="230">
        <v>14</v>
      </c>
      <c r="I584" s="231">
        <v>20</v>
      </c>
    </row>
    <row r="585" spans="1:9" ht="15.75">
      <c r="A585" s="221"/>
      <c r="B585" s="240">
        <v>6</v>
      </c>
      <c r="C585" s="222" t="s">
        <v>305</v>
      </c>
      <c r="D585" s="246">
        <v>1</v>
      </c>
      <c r="E585" s="250">
        <v>3.0000000000000001E-5</v>
      </c>
      <c r="F585" s="250">
        <v>1.5E-3</v>
      </c>
      <c r="G585" s="223">
        <v>18</v>
      </c>
      <c r="H585" s="225">
        <v>14</v>
      </c>
      <c r="I585" s="226">
        <v>21</v>
      </c>
    </row>
    <row r="586" spans="1:9" ht="15.75">
      <c r="A586" s="221"/>
      <c r="B586" s="240">
        <v>7</v>
      </c>
      <c r="C586" s="227" t="s">
        <v>306</v>
      </c>
      <c r="D586" s="247">
        <v>4</v>
      </c>
      <c r="E586" s="251">
        <v>1.2E-4</v>
      </c>
      <c r="F586" s="250">
        <v>6.0000000000000001E-3</v>
      </c>
      <c r="G586" s="228">
        <v>20</v>
      </c>
      <c r="H586" s="230">
        <v>14</v>
      </c>
      <c r="I586" s="231">
        <v>23</v>
      </c>
    </row>
    <row r="587" spans="1:9" ht="15.75">
      <c r="A587" s="221"/>
      <c r="B587" s="240">
        <v>8</v>
      </c>
      <c r="C587" s="222" t="s">
        <v>307</v>
      </c>
      <c r="D587" s="246">
        <v>1</v>
      </c>
      <c r="E587" s="250">
        <v>3.0000000000000001E-5</v>
      </c>
      <c r="F587" s="250">
        <v>1.5E-3</v>
      </c>
      <c r="G587" s="223">
        <v>16</v>
      </c>
      <c r="H587" s="225">
        <v>12</v>
      </c>
      <c r="I587" s="226">
        <v>20</v>
      </c>
    </row>
    <row r="588" spans="1:9" ht="15.75">
      <c r="A588" s="221"/>
      <c r="B588" s="240">
        <v>9</v>
      </c>
      <c r="C588" s="227" t="s">
        <v>308</v>
      </c>
      <c r="D588" s="247">
        <v>0.5</v>
      </c>
      <c r="E588" s="251">
        <v>1.5E-5</v>
      </c>
      <c r="F588" s="250">
        <v>7.5000000000000002E-4</v>
      </c>
      <c r="G588" s="228">
        <v>12</v>
      </c>
      <c r="H588" s="230">
        <v>10</v>
      </c>
      <c r="I588" s="231">
        <v>12</v>
      </c>
    </row>
    <row r="589" spans="1:9" ht="15.75">
      <c r="A589" s="221"/>
      <c r="B589" s="245">
        <v>10</v>
      </c>
      <c r="C589" s="233" t="s">
        <v>309</v>
      </c>
      <c r="D589" s="248">
        <v>1</v>
      </c>
      <c r="E589" s="252">
        <v>3.0000000000000001E-5</v>
      </c>
      <c r="F589" s="252">
        <v>1.5E-3</v>
      </c>
      <c r="G589" s="234">
        <v>28</v>
      </c>
      <c r="H589" s="236">
        <v>21</v>
      </c>
      <c r="I589" s="237">
        <v>32</v>
      </c>
    </row>
    <row r="590" spans="1:9" ht="47.25">
      <c r="A590" s="221"/>
      <c r="B590" s="240">
        <v>11</v>
      </c>
      <c r="C590" s="304" t="s">
        <v>348</v>
      </c>
      <c r="D590" s="247">
        <v>12.5</v>
      </c>
      <c r="E590" s="251">
        <v>2.0000000000000001E-4</v>
      </c>
      <c r="F590" s="251">
        <v>1.8800000000000001E-2</v>
      </c>
      <c r="G590" s="228">
        <v>20</v>
      </c>
      <c r="H590" s="230">
        <v>17</v>
      </c>
      <c r="I590" s="231">
        <v>14</v>
      </c>
    </row>
    <row r="591" spans="1:9" ht="47.25">
      <c r="A591" s="221"/>
      <c r="B591" s="240">
        <v>12</v>
      </c>
      <c r="C591" s="304" t="s">
        <v>349</v>
      </c>
      <c r="D591" s="247">
        <v>1.25</v>
      </c>
      <c r="E591" s="251">
        <v>3.8000000000000002E-5</v>
      </c>
      <c r="F591" s="251">
        <v>1.8799999999999999E-3</v>
      </c>
      <c r="G591" s="228">
        <v>14</v>
      </c>
      <c r="H591" s="230">
        <v>11</v>
      </c>
      <c r="I591" s="231">
        <v>11</v>
      </c>
    </row>
    <row r="592" spans="1:9" ht="47.25">
      <c r="A592" s="221"/>
      <c r="B592" s="240">
        <v>13</v>
      </c>
      <c r="C592" s="305" t="s">
        <v>350</v>
      </c>
      <c r="D592" s="247">
        <v>0.5</v>
      </c>
      <c r="E592" s="251">
        <v>1.5E-5</v>
      </c>
      <c r="F592" s="251">
        <v>7.5000000000000002E-4</v>
      </c>
      <c r="G592" s="228">
        <v>16</v>
      </c>
      <c r="H592" s="230">
        <v>12</v>
      </c>
      <c r="I592" s="231">
        <v>11</v>
      </c>
    </row>
    <row r="593" spans="1:9" ht="63">
      <c r="A593" s="221"/>
      <c r="B593" s="245">
        <v>14</v>
      </c>
      <c r="C593" s="303" t="s">
        <v>351</v>
      </c>
      <c r="D593" s="248">
        <v>0.5</v>
      </c>
      <c r="E593" s="252">
        <v>1.5E-5</v>
      </c>
      <c r="F593" s="252">
        <v>7.5000000000000002E-4</v>
      </c>
      <c r="G593" s="234">
        <v>26</v>
      </c>
      <c r="H593" s="236">
        <v>22</v>
      </c>
      <c r="I593" s="237">
        <v>17</v>
      </c>
    </row>
    <row r="594" spans="1:9" ht="15.75">
      <c r="A594" s="221"/>
      <c r="B594" s="227"/>
      <c r="C594" s="227"/>
      <c r="D594" s="247"/>
      <c r="E594" s="251"/>
      <c r="F594" s="251"/>
      <c r="G594" s="228"/>
      <c r="H594" s="230"/>
      <c r="I594" s="230"/>
    </row>
    <row r="595" spans="1:9" ht="15.75">
      <c r="A595" s="221"/>
      <c r="B595" s="221"/>
      <c r="C595" s="221"/>
      <c r="D595" s="221"/>
      <c r="E595" s="221"/>
      <c r="F595" s="221"/>
      <c r="G595" s="221"/>
      <c r="H595" s="221"/>
      <c r="I595" s="221"/>
    </row>
    <row r="596" spans="1:9" ht="47.25">
      <c r="A596" s="221" t="s">
        <v>294</v>
      </c>
      <c r="B596" s="216">
        <v>14</v>
      </c>
      <c r="C596" s="217" t="s">
        <v>241</v>
      </c>
      <c r="D596" s="218" t="s">
        <v>242</v>
      </c>
      <c r="E596" s="219" t="s">
        <v>243</v>
      </c>
      <c r="F596" s="219" t="s">
        <v>244</v>
      </c>
      <c r="G596" s="218" t="s">
        <v>245</v>
      </c>
      <c r="H596" s="218" t="s">
        <v>246</v>
      </c>
      <c r="I596" s="220" t="s">
        <v>247</v>
      </c>
    </row>
    <row r="597" spans="1:9" ht="15.75">
      <c r="A597" s="221"/>
      <c r="B597" s="240">
        <v>1</v>
      </c>
      <c r="C597" s="241"/>
      <c r="D597" s="242"/>
      <c r="E597" s="243"/>
      <c r="F597" s="243"/>
      <c r="G597" s="242"/>
      <c r="H597" s="242"/>
      <c r="I597" s="244"/>
    </row>
    <row r="598" spans="1:9" ht="15.75">
      <c r="A598" s="221"/>
      <c r="B598" s="240">
        <v>2</v>
      </c>
      <c r="C598" s="222" t="s">
        <v>303</v>
      </c>
      <c r="D598" s="246">
        <v>1.25</v>
      </c>
      <c r="E598" s="250">
        <v>3.0000000000000001E-5</v>
      </c>
      <c r="F598" s="250">
        <v>1.8749999999999999E-3</v>
      </c>
      <c r="G598" s="223">
        <v>16</v>
      </c>
      <c r="H598" s="225">
        <v>19</v>
      </c>
      <c r="I598" s="226">
        <v>20</v>
      </c>
    </row>
    <row r="599" spans="1:9" ht="15.75">
      <c r="A599" s="221"/>
      <c r="B599" s="240">
        <v>3</v>
      </c>
      <c r="C599" s="227" t="s">
        <v>248</v>
      </c>
      <c r="D599" s="247">
        <v>1.25</v>
      </c>
      <c r="E599" s="251">
        <v>3.0000000000000001E-5</v>
      </c>
      <c r="F599" s="250">
        <v>1.8749999999999999E-3</v>
      </c>
      <c r="G599" s="228">
        <v>18</v>
      </c>
      <c r="H599" s="230">
        <v>21</v>
      </c>
      <c r="I599" s="231">
        <v>20</v>
      </c>
    </row>
    <row r="600" spans="1:9" ht="15.75">
      <c r="A600" s="221"/>
      <c r="B600" s="240">
        <v>4</v>
      </c>
      <c r="C600" s="222" t="s">
        <v>304</v>
      </c>
      <c r="D600" s="246">
        <v>0.5</v>
      </c>
      <c r="E600" s="250">
        <v>1.5E-5</v>
      </c>
      <c r="F600" s="250">
        <v>7.5000000000000002E-4</v>
      </c>
      <c r="G600" s="223">
        <v>18</v>
      </c>
      <c r="H600" s="225">
        <v>18</v>
      </c>
      <c r="I600" s="226">
        <v>17</v>
      </c>
    </row>
    <row r="601" spans="1:9" ht="15.75">
      <c r="A601" s="221"/>
      <c r="B601" s="240">
        <v>5</v>
      </c>
      <c r="C601" s="227" t="s">
        <v>249</v>
      </c>
      <c r="D601" s="247">
        <v>1</v>
      </c>
      <c r="E601" s="251">
        <v>3.0000000000000001E-5</v>
      </c>
      <c r="F601" s="250">
        <v>1.5E-3</v>
      </c>
      <c r="G601" s="228">
        <v>18</v>
      </c>
      <c r="H601" s="230">
        <v>14</v>
      </c>
      <c r="I601" s="231">
        <v>20</v>
      </c>
    </row>
    <row r="602" spans="1:9" ht="15.75">
      <c r="A602" s="221"/>
      <c r="B602" s="240">
        <v>6</v>
      </c>
      <c r="C602" s="222" t="s">
        <v>305</v>
      </c>
      <c r="D602" s="246">
        <v>1</v>
      </c>
      <c r="E602" s="250">
        <v>3.0000000000000001E-5</v>
      </c>
      <c r="F602" s="250">
        <v>1.5E-3</v>
      </c>
      <c r="G602" s="223">
        <v>18</v>
      </c>
      <c r="H602" s="225">
        <v>14</v>
      </c>
      <c r="I602" s="226">
        <v>21</v>
      </c>
    </row>
    <row r="603" spans="1:9" ht="15.75">
      <c r="A603" s="221"/>
      <c r="B603" s="240">
        <v>7</v>
      </c>
      <c r="C603" s="227" t="s">
        <v>306</v>
      </c>
      <c r="D603" s="247">
        <v>4</v>
      </c>
      <c r="E603" s="251">
        <v>1.2E-4</v>
      </c>
      <c r="F603" s="250">
        <v>6.0000000000000001E-3</v>
      </c>
      <c r="G603" s="228">
        <v>20</v>
      </c>
      <c r="H603" s="230">
        <v>14</v>
      </c>
      <c r="I603" s="231">
        <v>23</v>
      </c>
    </row>
    <row r="604" spans="1:9" ht="15.75">
      <c r="A604" s="221"/>
      <c r="B604" s="240">
        <v>8</v>
      </c>
      <c r="C604" s="222" t="s">
        <v>307</v>
      </c>
      <c r="D604" s="246">
        <v>1</v>
      </c>
      <c r="E604" s="250">
        <v>3.0000000000000001E-5</v>
      </c>
      <c r="F604" s="250">
        <v>1.5E-3</v>
      </c>
      <c r="G604" s="223">
        <v>16</v>
      </c>
      <c r="H604" s="225">
        <v>12</v>
      </c>
      <c r="I604" s="226">
        <v>20</v>
      </c>
    </row>
    <row r="605" spans="1:9" ht="15.75">
      <c r="A605" s="221"/>
      <c r="B605" s="240">
        <v>9</v>
      </c>
      <c r="C605" s="227" t="s">
        <v>308</v>
      </c>
      <c r="D605" s="247">
        <v>0.5</v>
      </c>
      <c r="E605" s="251">
        <v>1.5E-5</v>
      </c>
      <c r="F605" s="250">
        <v>7.5000000000000002E-4</v>
      </c>
      <c r="G605" s="228">
        <v>12</v>
      </c>
      <c r="H605" s="230">
        <v>10</v>
      </c>
      <c r="I605" s="231">
        <v>12</v>
      </c>
    </row>
    <row r="606" spans="1:9" ht="15.75">
      <c r="A606" s="221"/>
      <c r="B606" s="245">
        <v>10</v>
      </c>
      <c r="C606" s="233" t="s">
        <v>309</v>
      </c>
      <c r="D606" s="248">
        <v>1</v>
      </c>
      <c r="E606" s="252">
        <v>3.0000000000000001E-5</v>
      </c>
      <c r="F606" s="252">
        <v>1.5E-3</v>
      </c>
      <c r="G606" s="234">
        <v>28</v>
      </c>
      <c r="H606" s="236">
        <v>21</v>
      </c>
      <c r="I606" s="237">
        <v>32</v>
      </c>
    </row>
    <row r="607" spans="1:9" ht="47.25">
      <c r="A607" s="221"/>
      <c r="B607" s="240">
        <v>11</v>
      </c>
      <c r="C607" s="304" t="s">
        <v>348</v>
      </c>
      <c r="D607" s="247">
        <v>12.5</v>
      </c>
      <c r="E607" s="251">
        <v>2.0000000000000001E-4</v>
      </c>
      <c r="F607" s="251">
        <v>1.8800000000000001E-2</v>
      </c>
      <c r="G607" s="228">
        <v>20</v>
      </c>
      <c r="H607" s="230">
        <v>17</v>
      </c>
      <c r="I607" s="231">
        <v>14</v>
      </c>
    </row>
    <row r="608" spans="1:9" ht="47.25">
      <c r="A608" s="221"/>
      <c r="B608" s="240">
        <v>12</v>
      </c>
      <c r="C608" s="304" t="s">
        <v>349</v>
      </c>
      <c r="D608" s="247">
        <v>1.25</v>
      </c>
      <c r="E608" s="251">
        <v>3.8000000000000002E-5</v>
      </c>
      <c r="F608" s="251">
        <v>1.8799999999999999E-3</v>
      </c>
      <c r="G608" s="228">
        <v>14</v>
      </c>
      <c r="H608" s="230">
        <v>11</v>
      </c>
      <c r="I608" s="231">
        <v>11</v>
      </c>
    </row>
    <row r="609" spans="1:9" ht="47.25">
      <c r="A609" s="221"/>
      <c r="B609" s="240">
        <v>13</v>
      </c>
      <c r="C609" s="305" t="s">
        <v>350</v>
      </c>
      <c r="D609" s="247">
        <v>0.5</v>
      </c>
      <c r="E609" s="251">
        <v>1.5E-5</v>
      </c>
      <c r="F609" s="251">
        <v>7.5000000000000002E-4</v>
      </c>
      <c r="G609" s="228">
        <v>16</v>
      </c>
      <c r="H609" s="230">
        <v>12</v>
      </c>
      <c r="I609" s="231">
        <v>11</v>
      </c>
    </row>
    <row r="610" spans="1:9" ht="63">
      <c r="A610" s="221"/>
      <c r="B610" s="245">
        <v>14</v>
      </c>
      <c r="C610" s="303" t="s">
        <v>351</v>
      </c>
      <c r="D610" s="248">
        <v>0.5</v>
      </c>
      <c r="E610" s="252">
        <v>1.5E-5</v>
      </c>
      <c r="F610" s="252">
        <v>7.5000000000000002E-4</v>
      </c>
      <c r="G610" s="234">
        <v>26</v>
      </c>
      <c r="H610" s="236">
        <v>22</v>
      </c>
      <c r="I610" s="237">
        <v>17</v>
      </c>
    </row>
    <row r="611" spans="1:9" ht="15.75">
      <c r="A611" s="221"/>
      <c r="B611" s="227"/>
      <c r="C611" s="227"/>
      <c r="D611" s="247"/>
      <c r="E611" s="251"/>
      <c r="F611" s="251"/>
      <c r="G611" s="228"/>
      <c r="H611" s="230"/>
      <c r="I611" s="230"/>
    </row>
    <row r="612" spans="1:9" ht="15.75">
      <c r="A612" s="221"/>
      <c r="B612" s="221"/>
      <c r="C612" s="221"/>
      <c r="D612" s="221"/>
      <c r="E612" s="221"/>
      <c r="F612" s="221"/>
      <c r="G612" s="221"/>
      <c r="H612" s="221"/>
      <c r="I612" s="221"/>
    </row>
    <row r="613" spans="1:9" ht="47.25">
      <c r="A613" s="221" t="s">
        <v>295</v>
      </c>
      <c r="B613" s="216">
        <v>14</v>
      </c>
      <c r="C613" s="217" t="s">
        <v>241</v>
      </c>
      <c r="D613" s="218" t="s">
        <v>242</v>
      </c>
      <c r="E613" s="219" t="s">
        <v>243</v>
      </c>
      <c r="F613" s="219" t="s">
        <v>244</v>
      </c>
      <c r="G613" s="218" t="s">
        <v>245</v>
      </c>
      <c r="H613" s="218" t="s">
        <v>246</v>
      </c>
      <c r="I613" s="220" t="s">
        <v>247</v>
      </c>
    </row>
    <row r="614" spans="1:9" ht="15.75">
      <c r="A614" s="221"/>
      <c r="B614" s="240">
        <v>1</v>
      </c>
      <c r="C614" s="241"/>
      <c r="D614" s="242"/>
      <c r="E614" s="243"/>
      <c r="F614" s="243"/>
      <c r="G614" s="242"/>
      <c r="H614" s="242"/>
      <c r="I614" s="244"/>
    </row>
    <row r="615" spans="1:9" ht="15.75">
      <c r="A615" s="221"/>
      <c r="B615" s="240">
        <v>2</v>
      </c>
      <c r="C615" s="222" t="s">
        <v>303</v>
      </c>
      <c r="D615" s="246">
        <v>1.25</v>
      </c>
      <c r="E615" s="250">
        <v>3.0000000000000001E-5</v>
      </c>
      <c r="F615" s="250">
        <v>1.8749999999999999E-3</v>
      </c>
      <c r="G615" s="223">
        <v>16</v>
      </c>
      <c r="H615" s="225">
        <v>19</v>
      </c>
      <c r="I615" s="226">
        <v>20</v>
      </c>
    </row>
    <row r="616" spans="1:9" ht="15.75">
      <c r="A616" s="221"/>
      <c r="B616" s="240">
        <v>3</v>
      </c>
      <c r="C616" s="227" t="s">
        <v>248</v>
      </c>
      <c r="D616" s="247">
        <v>1.25</v>
      </c>
      <c r="E616" s="251">
        <v>3.0000000000000001E-5</v>
      </c>
      <c r="F616" s="250">
        <v>1.8749999999999999E-3</v>
      </c>
      <c r="G616" s="228">
        <v>18</v>
      </c>
      <c r="H616" s="230">
        <v>21</v>
      </c>
      <c r="I616" s="231">
        <v>20</v>
      </c>
    </row>
    <row r="617" spans="1:9" ht="15.75">
      <c r="A617" s="221"/>
      <c r="B617" s="240">
        <v>4</v>
      </c>
      <c r="C617" s="222" t="s">
        <v>304</v>
      </c>
      <c r="D617" s="246">
        <v>0.5</v>
      </c>
      <c r="E617" s="250">
        <v>1.5E-5</v>
      </c>
      <c r="F617" s="250">
        <v>7.5000000000000002E-4</v>
      </c>
      <c r="G617" s="223">
        <v>18</v>
      </c>
      <c r="H617" s="225">
        <v>18</v>
      </c>
      <c r="I617" s="226">
        <v>17</v>
      </c>
    </row>
    <row r="618" spans="1:9" ht="15.75">
      <c r="A618" s="221"/>
      <c r="B618" s="240">
        <v>5</v>
      </c>
      <c r="C618" s="227" t="s">
        <v>249</v>
      </c>
      <c r="D618" s="247">
        <v>1</v>
      </c>
      <c r="E618" s="251">
        <v>3.0000000000000001E-5</v>
      </c>
      <c r="F618" s="250">
        <v>1.5E-3</v>
      </c>
      <c r="G618" s="228">
        <v>18</v>
      </c>
      <c r="H618" s="230">
        <v>14</v>
      </c>
      <c r="I618" s="231">
        <v>20</v>
      </c>
    </row>
    <row r="619" spans="1:9" ht="15.75">
      <c r="A619" s="221"/>
      <c r="B619" s="240">
        <v>6</v>
      </c>
      <c r="C619" s="222" t="s">
        <v>305</v>
      </c>
      <c r="D619" s="246">
        <v>1</v>
      </c>
      <c r="E619" s="250">
        <v>3.0000000000000001E-5</v>
      </c>
      <c r="F619" s="250">
        <v>1.5E-3</v>
      </c>
      <c r="G619" s="223">
        <v>18</v>
      </c>
      <c r="H619" s="225">
        <v>14</v>
      </c>
      <c r="I619" s="226">
        <v>21</v>
      </c>
    </row>
    <row r="620" spans="1:9" ht="15.75">
      <c r="A620" s="221"/>
      <c r="B620" s="240">
        <v>7</v>
      </c>
      <c r="C620" s="227" t="s">
        <v>306</v>
      </c>
      <c r="D620" s="247">
        <v>4</v>
      </c>
      <c r="E620" s="251">
        <v>1.2E-4</v>
      </c>
      <c r="F620" s="250">
        <v>6.0000000000000001E-3</v>
      </c>
      <c r="G620" s="228">
        <v>20</v>
      </c>
      <c r="H620" s="230">
        <v>14</v>
      </c>
      <c r="I620" s="231">
        <v>23</v>
      </c>
    </row>
    <row r="621" spans="1:9" ht="15.75">
      <c r="A621" s="221"/>
      <c r="B621" s="240">
        <v>8</v>
      </c>
      <c r="C621" s="222" t="s">
        <v>307</v>
      </c>
      <c r="D621" s="246">
        <v>1</v>
      </c>
      <c r="E621" s="250">
        <v>3.0000000000000001E-5</v>
      </c>
      <c r="F621" s="250">
        <v>1.5E-3</v>
      </c>
      <c r="G621" s="223">
        <v>16</v>
      </c>
      <c r="H621" s="225">
        <v>12</v>
      </c>
      <c r="I621" s="226">
        <v>20</v>
      </c>
    </row>
    <row r="622" spans="1:9" ht="15.75">
      <c r="A622" s="221"/>
      <c r="B622" s="240">
        <v>9</v>
      </c>
      <c r="C622" s="227" t="s">
        <v>308</v>
      </c>
      <c r="D622" s="247">
        <v>0.5</v>
      </c>
      <c r="E622" s="251">
        <v>1.5E-5</v>
      </c>
      <c r="F622" s="250">
        <v>7.5000000000000002E-4</v>
      </c>
      <c r="G622" s="228">
        <v>12</v>
      </c>
      <c r="H622" s="230">
        <v>10</v>
      </c>
      <c r="I622" s="231">
        <v>12</v>
      </c>
    </row>
    <row r="623" spans="1:9" ht="15.75">
      <c r="A623" s="221"/>
      <c r="B623" s="245">
        <v>10</v>
      </c>
      <c r="C623" s="233" t="s">
        <v>309</v>
      </c>
      <c r="D623" s="248">
        <v>1</v>
      </c>
      <c r="E623" s="252">
        <v>3.0000000000000001E-5</v>
      </c>
      <c r="F623" s="252">
        <v>1.5E-3</v>
      </c>
      <c r="G623" s="234">
        <v>28</v>
      </c>
      <c r="H623" s="236">
        <v>21</v>
      </c>
      <c r="I623" s="237">
        <v>32</v>
      </c>
    </row>
    <row r="624" spans="1:9" ht="47.25">
      <c r="A624" s="221"/>
      <c r="B624" s="240">
        <v>11</v>
      </c>
      <c r="C624" s="304" t="s">
        <v>348</v>
      </c>
      <c r="D624" s="247">
        <v>12.5</v>
      </c>
      <c r="E624" s="251">
        <v>2.0000000000000001E-4</v>
      </c>
      <c r="F624" s="251">
        <v>1.8800000000000001E-2</v>
      </c>
      <c r="G624" s="228">
        <v>20</v>
      </c>
      <c r="H624" s="230">
        <v>17</v>
      </c>
      <c r="I624" s="231">
        <v>14</v>
      </c>
    </row>
    <row r="625" spans="1:9" ht="47.25">
      <c r="A625" s="221"/>
      <c r="B625" s="240">
        <v>12</v>
      </c>
      <c r="C625" s="304" t="s">
        <v>349</v>
      </c>
      <c r="D625" s="247">
        <v>1.25</v>
      </c>
      <c r="E625" s="251">
        <v>3.8000000000000002E-5</v>
      </c>
      <c r="F625" s="251">
        <v>1.8799999999999999E-3</v>
      </c>
      <c r="G625" s="228">
        <v>14</v>
      </c>
      <c r="H625" s="230">
        <v>11</v>
      </c>
      <c r="I625" s="231">
        <v>11</v>
      </c>
    </row>
    <row r="626" spans="1:9" ht="47.25">
      <c r="A626" s="221"/>
      <c r="B626" s="240">
        <v>13</v>
      </c>
      <c r="C626" s="305" t="s">
        <v>350</v>
      </c>
      <c r="D626" s="247">
        <v>0.5</v>
      </c>
      <c r="E626" s="251">
        <v>1.5E-5</v>
      </c>
      <c r="F626" s="251">
        <v>7.5000000000000002E-4</v>
      </c>
      <c r="G626" s="228">
        <v>16</v>
      </c>
      <c r="H626" s="230">
        <v>12</v>
      </c>
      <c r="I626" s="231">
        <v>11</v>
      </c>
    </row>
    <row r="627" spans="1:9" ht="63">
      <c r="A627" s="221"/>
      <c r="B627" s="245">
        <v>14</v>
      </c>
      <c r="C627" s="303" t="s">
        <v>351</v>
      </c>
      <c r="D627" s="248">
        <v>0.5</v>
      </c>
      <c r="E627" s="252">
        <v>1.5E-5</v>
      </c>
      <c r="F627" s="252">
        <v>7.5000000000000002E-4</v>
      </c>
      <c r="G627" s="234">
        <v>26</v>
      </c>
      <c r="H627" s="236">
        <v>22</v>
      </c>
      <c r="I627" s="237">
        <v>17</v>
      </c>
    </row>
    <row r="628" spans="1:9" ht="15.75">
      <c r="A628" s="221"/>
      <c r="B628" s="227"/>
      <c r="C628" s="227"/>
      <c r="D628" s="247"/>
      <c r="E628" s="251"/>
      <c r="F628" s="251"/>
      <c r="G628" s="228"/>
      <c r="H628" s="230"/>
      <c r="I628" s="230"/>
    </row>
    <row r="629" spans="1:9" ht="15.75">
      <c r="A629" s="221"/>
      <c r="B629" s="221"/>
      <c r="C629" s="221"/>
      <c r="D629" s="221"/>
      <c r="E629" s="221"/>
      <c r="F629" s="221"/>
      <c r="G629" s="221"/>
      <c r="H629" s="221"/>
      <c r="I629" s="221"/>
    </row>
    <row r="630" spans="1:9" ht="47.25">
      <c r="A630" s="221" t="s">
        <v>296</v>
      </c>
      <c r="B630" s="216">
        <v>14</v>
      </c>
      <c r="C630" s="217" t="s">
        <v>241</v>
      </c>
      <c r="D630" s="218" t="s">
        <v>242</v>
      </c>
      <c r="E630" s="219" t="s">
        <v>243</v>
      </c>
      <c r="F630" s="219" t="s">
        <v>244</v>
      </c>
      <c r="G630" s="218" t="s">
        <v>245</v>
      </c>
      <c r="H630" s="218" t="s">
        <v>246</v>
      </c>
      <c r="I630" s="220" t="s">
        <v>247</v>
      </c>
    </row>
    <row r="631" spans="1:9" ht="15.75">
      <c r="A631" s="221"/>
      <c r="B631" s="240">
        <v>1</v>
      </c>
      <c r="C631" s="241"/>
      <c r="D631" s="242"/>
      <c r="E631" s="243"/>
      <c r="F631" s="243"/>
      <c r="G631" s="242"/>
      <c r="H631" s="242"/>
      <c r="I631" s="244"/>
    </row>
    <row r="632" spans="1:9" ht="15.75">
      <c r="A632" s="221"/>
      <c r="B632" s="240">
        <v>2</v>
      </c>
      <c r="C632" s="222" t="s">
        <v>303</v>
      </c>
      <c r="D632" s="246">
        <v>1.25</v>
      </c>
      <c r="E632" s="250">
        <v>3.0000000000000001E-5</v>
      </c>
      <c r="F632" s="250">
        <v>1.8749999999999999E-3</v>
      </c>
      <c r="G632" s="223">
        <v>16</v>
      </c>
      <c r="H632" s="225">
        <v>19</v>
      </c>
      <c r="I632" s="226">
        <v>20</v>
      </c>
    </row>
    <row r="633" spans="1:9" ht="15.75">
      <c r="A633" s="221"/>
      <c r="B633" s="240">
        <v>3</v>
      </c>
      <c r="C633" s="227" t="s">
        <v>248</v>
      </c>
      <c r="D633" s="247">
        <v>1.25</v>
      </c>
      <c r="E633" s="251">
        <v>3.0000000000000001E-5</v>
      </c>
      <c r="F633" s="250">
        <v>1.8749999999999999E-3</v>
      </c>
      <c r="G633" s="228">
        <v>18</v>
      </c>
      <c r="H633" s="230">
        <v>21</v>
      </c>
      <c r="I633" s="231">
        <v>20</v>
      </c>
    </row>
    <row r="634" spans="1:9" ht="15.75">
      <c r="A634" s="221"/>
      <c r="B634" s="240">
        <v>4</v>
      </c>
      <c r="C634" s="222" t="s">
        <v>304</v>
      </c>
      <c r="D634" s="246">
        <v>0.5</v>
      </c>
      <c r="E634" s="250">
        <v>1.5E-5</v>
      </c>
      <c r="F634" s="250">
        <v>7.5000000000000002E-4</v>
      </c>
      <c r="G634" s="223">
        <v>18</v>
      </c>
      <c r="H634" s="225">
        <v>18</v>
      </c>
      <c r="I634" s="226">
        <v>17</v>
      </c>
    </row>
    <row r="635" spans="1:9" ht="15.75">
      <c r="A635" s="221"/>
      <c r="B635" s="240">
        <v>5</v>
      </c>
      <c r="C635" s="227" t="s">
        <v>249</v>
      </c>
      <c r="D635" s="247">
        <v>1</v>
      </c>
      <c r="E635" s="251">
        <v>3.0000000000000001E-5</v>
      </c>
      <c r="F635" s="250">
        <v>1.5E-3</v>
      </c>
      <c r="G635" s="228">
        <v>18</v>
      </c>
      <c r="H635" s="230">
        <v>14</v>
      </c>
      <c r="I635" s="231">
        <v>20</v>
      </c>
    </row>
    <row r="636" spans="1:9" ht="15.75">
      <c r="A636" s="221"/>
      <c r="B636" s="240">
        <v>6</v>
      </c>
      <c r="C636" s="222" t="s">
        <v>305</v>
      </c>
      <c r="D636" s="246">
        <v>1</v>
      </c>
      <c r="E636" s="250">
        <v>3.0000000000000001E-5</v>
      </c>
      <c r="F636" s="250">
        <v>1.5E-3</v>
      </c>
      <c r="G636" s="223">
        <v>18</v>
      </c>
      <c r="H636" s="225">
        <v>14</v>
      </c>
      <c r="I636" s="226">
        <v>21</v>
      </c>
    </row>
    <row r="637" spans="1:9" ht="15.75">
      <c r="A637" s="221"/>
      <c r="B637" s="240">
        <v>7</v>
      </c>
      <c r="C637" s="227" t="s">
        <v>306</v>
      </c>
      <c r="D637" s="247">
        <v>4</v>
      </c>
      <c r="E637" s="251">
        <v>1.2E-4</v>
      </c>
      <c r="F637" s="250">
        <v>6.0000000000000001E-3</v>
      </c>
      <c r="G637" s="228">
        <v>20</v>
      </c>
      <c r="H637" s="230">
        <v>14</v>
      </c>
      <c r="I637" s="231">
        <v>23</v>
      </c>
    </row>
    <row r="638" spans="1:9" ht="15.75">
      <c r="A638" s="221"/>
      <c r="B638" s="240">
        <v>8</v>
      </c>
      <c r="C638" s="222" t="s">
        <v>307</v>
      </c>
      <c r="D638" s="246">
        <v>1</v>
      </c>
      <c r="E638" s="250">
        <v>3.0000000000000001E-5</v>
      </c>
      <c r="F638" s="250">
        <v>1.5E-3</v>
      </c>
      <c r="G638" s="223">
        <v>16</v>
      </c>
      <c r="H638" s="225">
        <v>12</v>
      </c>
      <c r="I638" s="226">
        <v>20</v>
      </c>
    </row>
    <row r="639" spans="1:9" ht="15.75">
      <c r="A639" s="221"/>
      <c r="B639" s="240">
        <v>9</v>
      </c>
      <c r="C639" s="227" t="s">
        <v>308</v>
      </c>
      <c r="D639" s="247">
        <v>0.5</v>
      </c>
      <c r="E639" s="251">
        <v>1.5E-5</v>
      </c>
      <c r="F639" s="250">
        <v>7.5000000000000002E-4</v>
      </c>
      <c r="G639" s="228">
        <v>12</v>
      </c>
      <c r="H639" s="230">
        <v>10</v>
      </c>
      <c r="I639" s="231">
        <v>12</v>
      </c>
    </row>
    <row r="640" spans="1:9" ht="15.75">
      <c r="A640" s="221"/>
      <c r="B640" s="245">
        <v>10</v>
      </c>
      <c r="C640" s="233" t="s">
        <v>309</v>
      </c>
      <c r="D640" s="248">
        <v>1</v>
      </c>
      <c r="E640" s="252">
        <v>3.0000000000000001E-5</v>
      </c>
      <c r="F640" s="252">
        <v>1.5E-3</v>
      </c>
      <c r="G640" s="234">
        <v>28</v>
      </c>
      <c r="H640" s="236">
        <v>21</v>
      </c>
      <c r="I640" s="237">
        <v>32</v>
      </c>
    </row>
    <row r="641" spans="1:9" ht="47.25">
      <c r="A641" s="221"/>
      <c r="B641" s="240">
        <v>11</v>
      </c>
      <c r="C641" s="304" t="s">
        <v>348</v>
      </c>
      <c r="D641" s="247">
        <v>12.5</v>
      </c>
      <c r="E641" s="251">
        <v>2.0000000000000001E-4</v>
      </c>
      <c r="F641" s="251">
        <v>1.8800000000000001E-2</v>
      </c>
      <c r="G641" s="228">
        <v>20</v>
      </c>
      <c r="H641" s="230">
        <v>17</v>
      </c>
      <c r="I641" s="231">
        <v>14</v>
      </c>
    </row>
    <row r="642" spans="1:9" ht="47.25">
      <c r="A642" s="221"/>
      <c r="B642" s="240">
        <v>12</v>
      </c>
      <c r="C642" s="304" t="s">
        <v>349</v>
      </c>
      <c r="D642" s="247">
        <v>1.25</v>
      </c>
      <c r="E642" s="251">
        <v>3.8000000000000002E-5</v>
      </c>
      <c r="F642" s="251">
        <v>1.8799999999999999E-3</v>
      </c>
      <c r="G642" s="228">
        <v>14</v>
      </c>
      <c r="H642" s="230">
        <v>11</v>
      </c>
      <c r="I642" s="231">
        <v>11</v>
      </c>
    </row>
    <row r="643" spans="1:9" ht="47.25">
      <c r="A643" s="221"/>
      <c r="B643" s="240">
        <v>13</v>
      </c>
      <c r="C643" s="305" t="s">
        <v>350</v>
      </c>
      <c r="D643" s="247">
        <v>0.5</v>
      </c>
      <c r="E643" s="251">
        <v>1.5E-5</v>
      </c>
      <c r="F643" s="251">
        <v>7.5000000000000002E-4</v>
      </c>
      <c r="G643" s="228">
        <v>16</v>
      </c>
      <c r="H643" s="230">
        <v>12</v>
      </c>
      <c r="I643" s="231">
        <v>11</v>
      </c>
    </row>
    <row r="644" spans="1:9" ht="63">
      <c r="A644" s="221"/>
      <c r="B644" s="245">
        <v>14</v>
      </c>
      <c r="C644" s="303" t="s">
        <v>351</v>
      </c>
      <c r="D644" s="248">
        <v>0.5</v>
      </c>
      <c r="E644" s="252">
        <v>1.5E-5</v>
      </c>
      <c r="F644" s="252">
        <v>7.5000000000000002E-4</v>
      </c>
      <c r="G644" s="234">
        <v>26</v>
      </c>
      <c r="H644" s="236">
        <v>22</v>
      </c>
      <c r="I644" s="237">
        <v>17</v>
      </c>
    </row>
    <row r="645" spans="1:9" ht="15.75">
      <c r="A645" s="221"/>
      <c r="B645" s="227"/>
      <c r="C645" s="227"/>
      <c r="D645" s="247"/>
      <c r="E645" s="251"/>
      <c r="F645" s="251"/>
      <c r="G645" s="228"/>
      <c r="H645" s="230"/>
      <c r="I645" s="230"/>
    </row>
    <row r="646" spans="1:9" ht="15.75">
      <c r="A646" s="221"/>
      <c r="B646" s="221"/>
      <c r="C646" s="221"/>
      <c r="D646" s="221"/>
      <c r="E646" s="221"/>
      <c r="F646" s="221"/>
      <c r="G646" s="221"/>
      <c r="H646" s="221"/>
      <c r="I646" s="221"/>
    </row>
    <row r="647" spans="1:9" ht="47.25">
      <c r="A647" s="221" t="s">
        <v>297</v>
      </c>
      <c r="B647" s="216">
        <v>14</v>
      </c>
      <c r="C647" s="217" t="s">
        <v>241</v>
      </c>
      <c r="D647" s="218" t="s">
        <v>242</v>
      </c>
      <c r="E647" s="219" t="s">
        <v>243</v>
      </c>
      <c r="F647" s="219" t="s">
        <v>244</v>
      </c>
      <c r="G647" s="218" t="s">
        <v>245</v>
      </c>
      <c r="H647" s="218" t="s">
        <v>246</v>
      </c>
      <c r="I647" s="220" t="s">
        <v>247</v>
      </c>
    </row>
    <row r="648" spans="1:9" ht="15.75">
      <c r="A648" s="221"/>
      <c r="B648" s="240">
        <v>1</v>
      </c>
      <c r="C648" s="241"/>
      <c r="D648" s="242"/>
      <c r="E648" s="243"/>
      <c r="F648" s="243"/>
      <c r="G648" s="242"/>
      <c r="H648" s="242"/>
      <c r="I648" s="244"/>
    </row>
    <row r="649" spans="1:9" ht="15.75">
      <c r="A649" s="221"/>
      <c r="B649" s="240">
        <v>2</v>
      </c>
      <c r="C649" s="222" t="s">
        <v>303</v>
      </c>
      <c r="D649" s="246">
        <v>1.25</v>
      </c>
      <c r="E649" s="250">
        <v>3.0000000000000001E-5</v>
      </c>
      <c r="F649" s="250">
        <v>1.8749999999999999E-3</v>
      </c>
      <c r="G649" s="223">
        <v>16</v>
      </c>
      <c r="H649" s="225">
        <v>19</v>
      </c>
      <c r="I649" s="226">
        <v>20</v>
      </c>
    </row>
    <row r="650" spans="1:9" ht="15.75">
      <c r="A650" s="221"/>
      <c r="B650" s="240">
        <v>3</v>
      </c>
      <c r="C650" s="227" t="s">
        <v>248</v>
      </c>
      <c r="D650" s="247">
        <v>1.25</v>
      </c>
      <c r="E650" s="251">
        <v>3.0000000000000001E-5</v>
      </c>
      <c r="F650" s="250">
        <v>1.8749999999999999E-3</v>
      </c>
      <c r="G650" s="228">
        <v>18</v>
      </c>
      <c r="H650" s="230">
        <v>21</v>
      </c>
      <c r="I650" s="231">
        <v>20</v>
      </c>
    </row>
    <row r="651" spans="1:9" ht="15.75">
      <c r="A651" s="221"/>
      <c r="B651" s="240">
        <v>4</v>
      </c>
      <c r="C651" s="222" t="s">
        <v>304</v>
      </c>
      <c r="D651" s="246">
        <v>0.5</v>
      </c>
      <c r="E651" s="250">
        <v>1.5E-5</v>
      </c>
      <c r="F651" s="250">
        <v>7.5000000000000002E-4</v>
      </c>
      <c r="G651" s="223">
        <v>18</v>
      </c>
      <c r="H651" s="225">
        <v>18</v>
      </c>
      <c r="I651" s="226">
        <v>17</v>
      </c>
    </row>
    <row r="652" spans="1:9" ht="15.75">
      <c r="A652" s="221"/>
      <c r="B652" s="240">
        <v>5</v>
      </c>
      <c r="C652" s="227" t="s">
        <v>249</v>
      </c>
      <c r="D652" s="247">
        <v>1</v>
      </c>
      <c r="E652" s="251">
        <v>3.0000000000000001E-5</v>
      </c>
      <c r="F652" s="250">
        <v>1.5E-3</v>
      </c>
      <c r="G652" s="228">
        <v>18</v>
      </c>
      <c r="H652" s="230">
        <v>14</v>
      </c>
      <c r="I652" s="231">
        <v>20</v>
      </c>
    </row>
    <row r="653" spans="1:9" ht="15.75">
      <c r="A653" s="221"/>
      <c r="B653" s="240">
        <v>6</v>
      </c>
      <c r="C653" s="222" t="s">
        <v>305</v>
      </c>
      <c r="D653" s="246">
        <v>1</v>
      </c>
      <c r="E653" s="250">
        <v>3.0000000000000001E-5</v>
      </c>
      <c r="F653" s="250">
        <v>1.5E-3</v>
      </c>
      <c r="G653" s="223">
        <v>18</v>
      </c>
      <c r="H653" s="225">
        <v>14</v>
      </c>
      <c r="I653" s="226">
        <v>21</v>
      </c>
    </row>
    <row r="654" spans="1:9" ht="15.75">
      <c r="A654" s="221"/>
      <c r="B654" s="240">
        <v>7</v>
      </c>
      <c r="C654" s="227" t="s">
        <v>306</v>
      </c>
      <c r="D654" s="247">
        <v>4</v>
      </c>
      <c r="E654" s="251">
        <v>1.2E-4</v>
      </c>
      <c r="F654" s="250">
        <v>6.0000000000000001E-3</v>
      </c>
      <c r="G654" s="228">
        <v>20</v>
      </c>
      <c r="H654" s="230">
        <v>14</v>
      </c>
      <c r="I654" s="231">
        <v>23</v>
      </c>
    </row>
    <row r="655" spans="1:9" ht="15.75">
      <c r="A655" s="221"/>
      <c r="B655" s="240">
        <v>8</v>
      </c>
      <c r="C655" s="222" t="s">
        <v>307</v>
      </c>
      <c r="D655" s="246">
        <v>1</v>
      </c>
      <c r="E655" s="250">
        <v>3.0000000000000001E-5</v>
      </c>
      <c r="F655" s="250">
        <v>1.5E-3</v>
      </c>
      <c r="G655" s="223">
        <v>16</v>
      </c>
      <c r="H655" s="225">
        <v>12</v>
      </c>
      <c r="I655" s="226">
        <v>20</v>
      </c>
    </row>
    <row r="656" spans="1:9" ht="15.75">
      <c r="A656" s="221"/>
      <c r="B656" s="240">
        <v>9</v>
      </c>
      <c r="C656" s="227" t="s">
        <v>308</v>
      </c>
      <c r="D656" s="247">
        <v>0.5</v>
      </c>
      <c r="E656" s="251">
        <v>1.5E-5</v>
      </c>
      <c r="F656" s="250">
        <v>7.5000000000000002E-4</v>
      </c>
      <c r="G656" s="228">
        <v>12</v>
      </c>
      <c r="H656" s="230">
        <v>10</v>
      </c>
      <c r="I656" s="231">
        <v>12</v>
      </c>
    </row>
    <row r="657" spans="1:9" ht="15.75">
      <c r="A657" s="221"/>
      <c r="B657" s="245">
        <v>10</v>
      </c>
      <c r="C657" s="233" t="s">
        <v>309</v>
      </c>
      <c r="D657" s="248">
        <v>1</v>
      </c>
      <c r="E657" s="252">
        <v>3.0000000000000001E-5</v>
      </c>
      <c r="F657" s="252">
        <v>1.5E-3</v>
      </c>
      <c r="G657" s="234">
        <v>28</v>
      </c>
      <c r="H657" s="236">
        <v>21</v>
      </c>
      <c r="I657" s="237">
        <v>32</v>
      </c>
    </row>
    <row r="658" spans="1:9" ht="47.25">
      <c r="A658" s="221"/>
      <c r="B658" s="240">
        <v>11</v>
      </c>
      <c r="C658" s="304" t="s">
        <v>348</v>
      </c>
      <c r="D658" s="247">
        <v>12.5</v>
      </c>
      <c r="E658" s="251">
        <v>2.0000000000000001E-4</v>
      </c>
      <c r="F658" s="251">
        <v>1.8800000000000001E-2</v>
      </c>
      <c r="G658" s="228">
        <v>20</v>
      </c>
      <c r="H658" s="230">
        <v>17</v>
      </c>
      <c r="I658" s="231">
        <v>14</v>
      </c>
    </row>
    <row r="659" spans="1:9" ht="47.25">
      <c r="A659" s="221"/>
      <c r="B659" s="240">
        <v>12</v>
      </c>
      <c r="C659" s="304" t="s">
        <v>349</v>
      </c>
      <c r="D659" s="247">
        <v>1.25</v>
      </c>
      <c r="E659" s="251">
        <v>3.8000000000000002E-5</v>
      </c>
      <c r="F659" s="251">
        <v>1.8799999999999999E-3</v>
      </c>
      <c r="G659" s="228">
        <v>14</v>
      </c>
      <c r="H659" s="230">
        <v>11</v>
      </c>
      <c r="I659" s="231">
        <v>11</v>
      </c>
    </row>
    <row r="660" spans="1:9" ht="47.25">
      <c r="A660" s="221"/>
      <c r="B660" s="240">
        <v>13</v>
      </c>
      <c r="C660" s="305" t="s">
        <v>350</v>
      </c>
      <c r="D660" s="247">
        <v>0.5</v>
      </c>
      <c r="E660" s="251">
        <v>1.5E-5</v>
      </c>
      <c r="F660" s="251">
        <v>7.5000000000000002E-4</v>
      </c>
      <c r="G660" s="228">
        <v>16</v>
      </c>
      <c r="H660" s="230">
        <v>12</v>
      </c>
      <c r="I660" s="231">
        <v>11</v>
      </c>
    </row>
    <row r="661" spans="1:9" ht="63">
      <c r="A661" s="221"/>
      <c r="B661" s="245">
        <v>14</v>
      </c>
      <c r="C661" s="303" t="s">
        <v>351</v>
      </c>
      <c r="D661" s="248">
        <v>0.5</v>
      </c>
      <c r="E661" s="252">
        <v>1.5E-5</v>
      </c>
      <c r="F661" s="252">
        <v>7.5000000000000002E-4</v>
      </c>
      <c r="G661" s="234">
        <v>26</v>
      </c>
      <c r="H661" s="236">
        <v>22</v>
      </c>
      <c r="I661" s="237">
        <v>17</v>
      </c>
    </row>
    <row r="662" spans="1:9" ht="15.75">
      <c r="A662" s="221"/>
      <c r="B662" s="227"/>
      <c r="C662" s="227"/>
      <c r="D662" s="247"/>
      <c r="E662" s="251"/>
      <c r="F662" s="251"/>
      <c r="G662" s="228"/>
      <c r="H662" s="230"/>
      <c r="I662" s="230"/>
    </row>
    <row r="663" spans="1:9" ht="15.75">
      <c r="A663" s="221"/>
      <c r="B663" s="221"/>
      <c r="C663" s="221"/>
      <c r="D663" s="221"/>
      <c r="E663" s="221"/>
      <c r="F663" s="221"/>
      <c r="G663" s="221"/>
      <c r="H663" s="221"/>
      <c r="I663" s="221"/>
    </row>
    <row r="664" spans="1:9" ht="47.25">
      <c r="A664" s="221" t="s">
        <v>298</v>
      </c>
      <c r="B664" s="216">
        <v>14</v>
      </c>
      <c r="C664" s="217" t="s">
        <v>241</v>
      </c>
      <c r="D664" s="218" t="s">
        <v>242</v>
      </c>
      <c r="E664" s="219" t="s">
        <v>243</v>
      </c>
      <c r="F664" s="219" t="s">
        <v>244</v>
      </c>
      <c r="G664" s="218" t="s">
        <v>245</v>
      </c>
      <c r="H664" s="218" t="s">
        <v>246</v>
      </c>
      <c r="I664" s="220" t="s">
        <v>247</v>
      </c>
    </row>
    <row r="665" spans="1:9" ht="15.75">
      <c r="A665" s="221"/>
      <c r="B665" s="240">
        <v>1</v>
      </c>
      <c r="C665" s="241"/>
      <c r="D665" s="242"/>
      <c r="E665" s="243"/>
      <c r="F665" s="243"/>
      <c r="G665" s="242"/>
      <c r="H665" s="242"/>
      <c r="I665" s="244"/>
    </row>
    <row r="666" spans="1:9" ht="15.75">
      <c r="A666" s="221"/>
      <c r="B666" s="240">
        <v>2</v>
      </c>
      <c r="C666" s="222" t="s">
        <v>303</v>
      </c>
      <c r="D666" s="246">
        <v>1.25</v>
      </c>
      <c r="E666" s="250">
        <v>3.0000000000000001E-5</v>
      </c>
      <c r="F666" s="250">
        <v>1.8749999999999999E-3</v>
      </c>
      <c r="G666" s="223">
        <v>16</v>
      </c>
      <c r="H666" s="225">
        <v>19</v>
      </c>
      <c r="I666" s="226">
        <v>20</v>
      </c>
    </row>
    <row r="667" spans="1:9" ht="15.75">
      <c r="A667" s="221"/>
      <c r="B667" s="240">
        <v>3</v>
      </c>
      <c r="C667" s="227" t="s">
        <v>248</v>
      </c>
      <c r="D667" s="247">
        <v>1.25</v>
      </c>
      <c r="E667" s="251">
        <v>3.0000000000000001E-5</v>
      </c>
      <c r="F667" s="250">
        <v>1.8749999999999999E-3</v>
      </c>
      <c r="G667" s="228">
        <v>18</v>
      </c>
      <c r="H667" s="230">
        <v>21</v>
      </c>
      <c r="I667" s="231">
        <v>20</v>
      </c>
    </row>
    <row r="668" spans="1:9" ht="15.75">
      <c r="A668" s="221"/>
      <c r="B668" s="240">
        <v>4</v>
      </c>
      <c r="C668" s="222" t="s">
        <v>304</v>
      </c>
      <c r="D668" s="246">
        <v>0.5</v>
      </c>
      <c r="E668" s="250">
        <v>1.5E-5</v>
      </c>
      <c r="F668" s="250">
        <v>7.5000000000000002E-4</v>
      </c>
      <c r="G668" s="223">
        <v>18</v>
      </c>
      <c r="H668" s="225">
        <v>18</v>
      </c>
      <c r="I668" s="226">
        <v>17</v>
      </c>
    </row>
    <row r="669" spans="1:9" ht="15.75">
      <c r="A669" s="221"/>
      <c r="B669" s="240">
        <v>5</v>
      </c>
      <c r="C669" s="227" t="s">
        <v>249</v>
      </c>
      <c r="D669" s="247">
        <v>1</v>
      </c>
      <c r="E669" s="251">
        <v>3.0000000000000001E-5</v>
      </c>
      <c r="F669" s="250">
        <v>1.5E-3</v>
      </c>
      <c r="G669" s="228">
        <v>18</v>
      </c>
      <c r="H669" s="230">
        <v>14</v>
      </c>
      <c r="I669" s="231">
        <v>20</v>
      </c>
    </row>
    <row r="670" spans="1:9" ht="15.75">
      <c r="A670" s="221"/>
      <c r="B670" s="240">
        <v>6</v>
      </c>
      <c r="C670" s="222" t="s">
        <v>305</v>
      </c>
      <c r="D670" s="246">
        <v>1</v>
      </c>
      <c r="E670" s="250">
        <v>3.0000000000000001E-5</v>
      </c>
      <c r="F670" s="250">
        <v>1.5E-3</v>
      </c>
      <c r="G670" s="223">
        <v>18</v>
      </c>
      <c r="H670" s="225">
        <v>14</v>
      </c>
      <c r="I670" s="226">
        <v>21</v>
      </c>
    </row>
    <row r="671" spans="1:9" ht="15.75">
      <c r="A671" s="221"/>
      <c r="B671" s="240">
        <v>7</v>
      </c>
      <c r="C671" s="227" t="s">
        <v>306</v>
      </c>
      <c r="D671" s="247">
        <v>4</v>
      </c>
      <c r="E671" s="251">
        <v>1.2E-4</v>
      </c>
      <c r="F671" s="250">
        <v>6.0000000000000001E-3</v>
      </c>
      <c r="G671" s="228">
        <v>20</v>
      </c>
      <c r="H671" s="230">
        <v>14</v>
      </c>
      <c r="I671" s="231">
        <v>23</v>
      </c>
    </row>
    <row r="672" spans="1:9" ht="15.75">
      <c r="A672" s="221"/>
      <c r="B672" s="240">
        <v>8</v>
      </c>
      <c r="C672" s="222" t="s">
        <v>307</v>
      </c>
      <c r="D672" s="246">
        <v>1</v>
      </c>
      <c r="E672" s="250">
        <v>3.0000000000000001E-5</v>
      </c>
      <c r="F672" s="250">
        <v>1.5E-3</v>
      </c>
      <c r="G672" s="223">
        <v>16</v>
      </c>
      <c r="H672" s="225">
        <v>12</v>
      </c>
      <c r="I672" s="226">
        <v>20</v>
      </c>
    </row>
    <row r="673" spans="1:9" ht="15.75">
      <c r="A673" s="221"/>
      <c r="B673" s="240">
        <v>9</v>
      </c>
      <c r="C673" s="227" t="s">
        <v>308</v>
      </c>
      <c r="D673" s="247">
        <v>0.5</v>
      </c>
      <c r="E673" s="251">
        <v>1.5E-5</v>
      </c>
      <c r="F673" s="250">
        <v>7.5000000000000002E-4</v>
      </c>
      <c r="G673" s="228">
        <v>12</v>
      </c>
      <c r="H673" s="230">
        <v>10</v>
      </c>
      <c r="I673" s="231">
        <v>12</v>
      </c>
    </row>
    <row r="674" spans="1:9" ht="15.75">
      <c r="A674" s="221"/>
      <c r="B674" s="245">
        <v>10</v>
      </c>
      <c r="C674" s="233" t="s">
        <v>309</v>
      </c>
      <c r="D674" s="248">
        <v>1</v>
      </c>
      <c r="E674" s="252">
        <v>3.0000000000000001E-5</v>
      </c>
      <c r="F674" s="252">
        <v>1.5E-3</v>
      </c>
      <c r="G674" s="234">
        <v>28</v>
      </c>
      <c r="H674" s="236">
        <v>21</v>
      </c>
      <c r="I674" s="237">
        <v>32</v>
      </c>
    </row>
    <row r="675" spans="1:9" ht="47.25">
      <c r="A675" s="221"/>
      <c r="B675" s="240">
        <v>11</v>
      </c>
      <c r="C675" s="304" t="s">
        <v>348</v>
      </c>
      <c r="D675" s="247">
        <v>12.5</v>
      </c>
      <c r="E675" s="251">
        <v>2.0000000000000001E-4</v>
      </c>
      <c r="F675" s="251">
        <v>1.8800000000000001E-2</v>
      </c>
      <c r="G675" s="228">
        <v>20</v>
      </c>
      <c r="H675" s="230">
        <v>17</v>
      </c>
      <c r="I675" s="231">
        <v>14</v>
      </c>
    </row>
    <row r="676" spans="1:9" ht="47.25">
      <c r="A676" s="221"/>
      <c r="B676" s="240">
        <v>12</v>
      </c>
      <c r="C676" s="304" t="s">
        <v>349</v>
      </c>
      <c r="D676" s="247">
        <v>1.25</v>
      </c>
      <c r="E676" s="251">
        <v>3.8000000000000002E-5</v>
      </c>
      <c r="F676" s="251">
        <v>1.8799999999999999E-3</v>
      </c>
      <c r="G676" s="228">
        <v>14</v>
      </c>
      <c r="H676" s="230">
        <v>11</v>
      </c>
      <c r="I676" s="231">
        <v>11</v>
      </c>
    </row>
    <row r="677" spans="1:9" ht="47.25">
      <c r="A677" s="221"/>
      <c r="B677" s="240">
        <v>13</v>
      </c>
      <c r="C677" s="305" t="s">
        <v>350</v>
      </c>
      <c r="D677" s="247">
        <v>0.5</v>
      </c>
      <c r="E677" s="251">
        <v>1.5E-5</v>
      </c>
      <c r="F677" s="251">
        <v>7.5000000000000002E-4</v>
      </c>
      <c r="G677" s="228">
        <v>16</v>
      </c>
      <c r="H677" s="230">
        <v>12</v>
      </c>
      <c r="I677" s="231">
        <v>11</v>
      </c>
    </row>
    <row r="678" spans="1:9" ht="63">
      <c r="A678" s="221"/>
      <c r="B678" s="245">
        <v>14</v>
      </c>
      <c r="C678" s="303" t="s">
        <v>351</v>
      </c>
      <c r="D678" s="248">
        <v>0.5</v>
      </c>
      <c r="E678" s="252">
        <v>1.5E-5</v>
      </c>
      <c r="F678" s="252">
        <v>7.5000000000000002E-4</v>
      </c>
      <c r="G678" s="234">
        <v>26</v>
      </c>
      <c r="H678" s="236">
        <v>22</v>
      </c>
      <c r="I678" s="237">
        <v>17</v>
      </c>
    </row>
    <row r="679" spans="1:9" ht="15.75">
      <c r="A679" s="221"/>
      <c r="B679" s="227"/>
      <c r="C679" s="227"/>
      <c r="D679" s="247"/>
      <c r="E679" s="251"/>
      <c r="F679" s="251"/>
      <c r="G679" s="228"/>
      <c r="H679" s="230"/>
      <c r="I679" s="230"/>
    </row>
    <row r="680" spans="1:9" ht="15.75">
      <c r="A680" s="221"/>
      <c r="B680" s="221"/>
      <c r="C680" s="221"/>
      <c r="D680" s="221"/>
      <c r="E680" s="221"/>
      <c r="F680" s="221"/>
      <c r="G680" s="221"/>
      <c r="H680" s="221"/>
      <c r="I680" s="221"/>
    </row>
    <row r="681" spans="1:9" ht="47.25">
      <c r="A681" s="221" t="s">
        <v>299</v>
      </c>
      <c r="B681" s="216">
        <v>14</v>
      </c>
      <c r="C681" s="217" t="s">
        <v>241</v>
      </c>
      <c r="D681" s="218" t="s">
        <v>242</v>
      </c>
      <c r="E681" s="219" t="s">
        <v>243</v>
      </c>
      <c r="F681" s="219" t="s">
        <v>244</v>
      </c>
      <c r="G681" s="218" t="s">
        <v>245</v>
      </c>
      <c r="H681" s="218" t="s">
        <v>246</v>
      </c>
      <c r="I681" s="220" t="s">
        <v>247</v>
      </c>
    </row>
    <row r="682" spans="1:9" ht="15.75">
      <c r="A682" s="221"/>
      <c r="B682" s="240">
        <v>1</v>
      </c>
      <c r="C682" s="241"/>
      <c r="D682" s="242"/>
      <c r="E682" s="243"/>
      <c r="F682" s="243"/>
      <c r="G682" s="242"/>
      <c r="H682" s="242"/>
      <c r="I682" s="244"/>
    </row>
    <row r="683" spans="1:9" ht="15.75">
      <c r="A683" s="221"/>
      <c r="B683" s="240">
        <v>2</v>
      </c>
      <c r="C683" s="222" t="s">
        <v>303</v>
      </c>
      <c r="D683" s="246">
        <v>1.25</v>
      </c>
      <c r="E683" s="250">
        <v>3.0000000000000001E-5</v>
      </c>
      <c r="F683" s="250">
        <v>1.8749999999999999E-3</v>
      </c>
      <c r="G683" s="223">
        <v>16</v>
      </c>
      <c r="H683" s="225">
        <v>19</v>
      </c>
      <c r="I683" s="226">
        <v>20</v>
      </c>
    </row>
    <row r="684" spans="1:9" ht="15.75">
      <c r="A684" s="221"/>
      <c r="B684" s="240">
        <v>3</v>
      </c>
      <c r="C684" s="227" t="s">
        <v>248</v>
      </c>
      <c r="D684" s="247">
        <v>1.25</v>
      </c>
      <c r="E684" s="251">
        <v>3.0000000000000001E-5</v>
      </c>
      <c r="F684" s="250">
        <v>1.8749999999999999E-3</v>
      </c>
      <c r="G684" s="228">
        <v>18</v>
      </c>
      <c r="H684" s="230">
        <v>21</v>
      </c>
      <c r="I684" s="231">
        <v>20</v>
      </c>
    </row>
    <row r="685" spans="1:9" ht="15.75">
      <c r="A685" s="221"/>
      <c r="B685" s="240">
        <v>4</v>
      </c>
      <c r="C685" s="222" t="s">
        <v>304</v>
      </c>
      <c r="D685" s="246">
        <v>0.5</v>
      </c>
      <c r="E685" s="250">
        <v>1.5E-5</v>
      </c>
      <c r="F685" s="250">
        <v>7.5000000000000002E-4</v>
      </c>
      <c r="G685" s="223">
        <v>18</v>
      </c>
      <c r="H685" s="225">
        <v>18</v>
      </c>
      <c r="I685" s="226">
        <v>17</v>
      </c>
    </row>
    <row r="686" spans="1:9" ht="15.75">
      <c r="A686" s="221"/>
      <c r="B686" s="240">
        <v>5</v>
      </c>
      <c r="C686" s="227" t="s">
        <v>249</v>
      </c>
      <c r="D686" s="247">
        <v>1</v>
      </c>
      <c r="E686" s="251">
        <v>3.0000000000000001E-5</v>
      </c>
      <c r="F686" s="250">
        <v>1.5E-3</v>
      </c>
      <c r="G686" s="228">
        <v>18</v>
      </c>
      <c r="H686" s="230">
        <v>14</v>
      </c>
      <c r="I686" s="231">
        <v>20</v>
      </c>
    </row>
    <row r="687" spans="1:9" ht="15.75">
      <c r="A687" s="221"/>
      <c r="B687" s="240">
        <v>6</v>
      </c>
      <c r="C687" s="222" t="s">
        <v>305</v>
      </c>
      <c r="D687" s="246">
        <v>1</v>
      </c>
      <c r="E687" s="250">
        <v>3.0000000000000001E-5</v>
      </c>
      <c r="F687" s="250">
        <v>1.5E-3</v>
      </c>
      <c r="G687" s="223">
        <v>18</v>
      </c>
      <c r="H687" s="225">
        <v>14</v>
      </c>
      <c r="I687" s="226">
        <v>21</v>
      </c>
    </row>
    <row r="688" spans="1:9" ht="15.75">
      <c r="A688" s="221"/>
      <c r="B688" s="240">
        <v>7</v>
      </c>
      <c r="C688" s="227" t="s">
        <v>306</v>
      </c>
      <c r="D688" s="247">
        <v>4</v>
      </c>
      <c r="E688" s="251">
        <v>1.2E-4</v>
      </c>
      <c r="F688" s="250">
        <v>6.0000000000000001E-3</v>
      </c>
      <c r="G688" s="228">
        <v>20</v>
      </c>
      <c r="H688" s="230">
        <v>14</v>
      </c>
      <c r="I688" s="231">
        <v>23</v>
      </c>
    </row>
    <row r="689" spans="1:9" ht="15.75">
      <c r="A689" s="221"/>
      <c r="B689" s="240">
        <v>8</v>
      </c>
      <c r="C689" s="222" t="s">
        <v>307</v>
      </c>
      <c r="D689" s="246">
        <v>1</v>
      </c>
      <c r="E689" s="250">
        <v>3.0000000000000001E-5</v>
      </c>
      <c r="F689" s="250">
        <v>1.5E-3</v>
      </c>
      <c r="G689" s="223">
        <v>16</v>
      </c>
      <c r="H689" s="225">
        <v>12</v>
      </c>
      <c r="I689" s="226">
        <v>20</v>
      </c>
    </row>
    <row r="690" spans="1:9" ht="15.75">
      <c r="A690" s="221"/>
      <c r="B690" s="240">
        <v>9</v>
      </c>
      <c r="C690" s="227" t="s">
        <v>308</v>
      </c>
      <c r="D690" s="247">
        <v>0.5</v>
      </c>
      <c r="E690" s="251">
        <v>1.5E-5</v>
      </c>
      <c r="F690" s="250">
        <v>7.5000000000000002E-4</v>
      </c>
      <c r="G690" s="228">
        <v>12</v>
      </c>
      <c r="H690" s="230">
        <v>10</v>
      </c>
      <c r="I690" s="231">
        <v>12</v>
      </c>
    </row>
    <row r="691" spans="1:9" ht="15.75">
      <c r="A691" s="221"/>
      <c r="B691" s="245">
        <v>10</v>
      </c>
      <c r="C691" s="233" t="s">
        <v>309</v>
      </c>
      <c r="D691" s="248">
        <v>1</v>
      </c>
      <c r="E691" s="252">
        <v>3.0000000000000001E-5</v>
      </c>
      <c r="F691" s="252">
        <v>1.5E-3</v>
      </c>
      <c r="G691" s="234">
        <v>28</v>
      </c>
      <c r="H691" s="236">
        <v>21</v>
      </c>
      <c r="I691" s="237">
        <v>32</v>
      </c>
    </row>
    <row r="692" spans="1:9" ht="47.25">
      <c r="A692" s="221"/>
      <c r="B692" s="240">
        <v>11</v>
      </c>
      <c r="C692" s="304" t="s">
        <v>348</v>
      </c>
      <c r="D692" s="247">
        <v>12.5</v>
      </c>
      <c r="E692" s="251">
        <v>2.0000000000000001E-4</v>
      </c>
      <c r="F692" s="251">
        <v>1.8800000000000001E-2</v>
      </c>
      <c r="G692" s="228">
        <v>20</v>
      </c>
      <c r="H692" s="230">
        <v>17</v>
      </c>
      <c r="I692" s="231">
        <v>14</v>
      </c>
    </row>
    <row r="693" spans="1:9" ht="47.25">
      <c r="A693" s="221"/>
      <c r="B693" s="240">
        <v>12</v>
      </c>
      <c r="C693" s="304" t="s">
        <v>349</v>
      </c>
      <c r="D693" s="247">
        <v>1.25</v>
      </c>
      <c r="E693" s="251">
        <v>3.8000000000000002E-5</v>
      </c>
      <c r="F693" s="251">
        <v>1.8799999999999999E-3</v>
      </c>
      <c r="G693" s="228">
        <v>14</v>
      </c>
      <c r="H693" s="230">
        <v>11</v>
      </c>
      <c r="I693" s="231">
        <v>11</v>
      </c>
    </row>
    <row r="694" spans="1:9" ht="47.25">
      <c r="A694" s="221"/>
      <c r="B694" s="240">
        <v>13</v>
      </c>
      <c r="C694" s="305" t="s">
        <v>350</v>
      </c>
      <c r="D694" s="247">
        <v>0.5</v>
      </c>
      <c r="E694" s="251">
        <v>1.5E-5</v>
      </c>
      <c r="F694" s="251">
        <v>7.5000000000000002E-4</v>
      </c>
      <c r="G694" s="228">
        <v>16</v>
      </c>
      <c r="H694" s="230">
        <v>12</v>
      </c>
      <c r="I694" s="231">
        <v>11</v>
      </c>
    </row>
    <row r="695" spans="1:9" ht="63">
      <c r="A695" s="221"/>
      <c r="B695" s="245">
        <v>14</v>
      </c>
      <c r="C695" s="303" t="s">
        <v>351</v>
      </c>
      <c r="D695" s="248">
        <v>0.5</v>
      </c>
      <c r="E695" s="252">
        <v>1.5E-5</v>
      </c>
      <c r="F695" s="252">
        <v>7.5000000000000002E-4</v>
      </c>
      <c r="G695" s="234">
        <v>26</v>
      </c>
      <c r="H695" s="236">
        <v>22</v>
      </c>
      <c r="I695" s="237">
        <v>17</v>
      </c>
    </row>
    <row r="696" spans="1:9" ht="15.75">
      <c r="A696" s="221"/>
      <c r="B696" s="227"/>
      <c r="C696" s="227"/>
      <c r="D696" s="247"/>
      <c r="E696" s="251"/>
      <c r="F696" s="251"/>
      <c r="G696" s="228"/>
      <c r="H696" s="230"/>
      <c r="I696" s="230"/>
    </row>
    <row r="697" spans="1:9" ht="15.75">
      <c r="A697" s="221"/>
      <c r="B697" s="221"/>
      <c r="C697" s="221"/>
      <c r="D697" s="221"/>
      <c r="E697" s="221"/>
      <c r="F697" s="221"/>
      <c r="G697" s="221"/>
      <c r="H697" s="221"/>
      <c r="I697" s="221"/>
    </row>
    <row r="698" spans="1:9" ht="47.25">
      <c r="A698" s="221" t="s">
        <v>300</v>
      </c>
      <c r="B698" s="216">
        <v>14</v>
      </c>
      <c r="C698" s="217" t="s">
        <v>241</v>
      </c>
      <c r="D698" s="218" t="s">
        <v>242</v>
      </c>
      <c r="E698" s="219" t="s">
        <v>243</v>
      </c>
      <c r="F698" s="219" t="s">
        <v>244</v>
      </c>
      <c r="G698" s="218" t="s">
        <v>245</v>
      </c>
      <c r="H698" s="218" t="s">
        <v>246</v>
      </c>
      <c r="I698" s="220" t="s">
        <v>247</v>
      </c>
    </row>
    <row r="699" spans="1:9" ht="15.75">
      <c r="A699" s="221"/>
      <c r="B699" s="240">
        <v>1</v>
      </c>
      <c r="C699" s="241"/>
      <c r="D699" s="242"/>
      <c r="E699" s="243"/>
      <c r="F699" s="243"/>
      <c r="G699" s="242"/>
      <c r="H699" s="242"/>
      <c r="I699" s="244"/>
    </row>
    <row r="700" spans="1:9" ht="15.75">
      <c r="A700" s="221"/>
      <c r="B700" s="240">
        <v>2</v>
      </c>
      <c r="C700" s="222" t="s">
        <v>303</v>
      </c>
      <c r="D700" s="246">
        <v>1.25</v>
      </c>
      <c r="E700" s="250">
        <v>3.0000000000000001E-5</v>
      </c>
      <c r="F700" s="250">
        <v>1.8749999999999999E-3</v>
      </c>
      <c r="G700" s="223">
        <v>16</v>
      </c>
      <c r="H700" s="225">
        <v>19</v>
      </c>
      <c r="I700" s="226">
        <v>20</v>
      </c>
    </row>
    <row r="701" spans="1:9" ht="15.75">
      <c r="A701" s="221"/>
      <c r="B701" s="240">
        <v>3</v>
      </c>
      <c r="C701" s="227" t="s">
        <v>248</v>
      </c>
      <c r="D701" s="247">
        <v>1.25</v>
      </c>
      <c r="E701" s="251">
        <v>3.0000000000000001E-5</v>
      </c>
      <c r="F701" s="250">
        <v>1.8749999999999999E-3</v>
      </c>
      <c r="G701" s="228">
        <v>18</v>
      </c>
      <c r="H701" s="230">
        <v>21</v>
      </c>
      <c r="I701" s="231">
        <v>20</v>
      </c>
    </row>
    <row r="702" spans="1:9" ht="15.75">
      <c r="A702" s="221"/>
      <c r="B702" s="240">
        <v>4</v>
      </c>
      <c r="C702" s="222" t="s">
        <v>304</v>
      </c>
      <c r="D702" s="246">
        <v>0.5</v>
      </c>
      <c r="E702" s="250">
        <v>1.5E-5</v>
      </c>
      <c r="F702" s="250">
        <v>7.5000000000000002E-4</v>
      </c>
      <c r="G702" s="223">
        <v>18</v>
      </c>
      <c r="H702" s="225">
        <v>18</v>
      </c>
      <c r="I702" s="226">
        <v>17</v>
      </c>
    </row>
    <row r="703" spans="1:9" ht="15.75">
      <c r="A703" s="221"/>
      <c r="B703" s="240">
        <v>5</v>
      </c>
      <c r="C703" s="227" t="s">
        <v>249</v>
      </c>
      <c r="D703" s="247">
        <v>1</v>
      </c>
      <c r="E703" s="251">
        <v>3.0000000000000001E-5</v>
      </c>
      <c r="F703" s="250">
        <v>1.5E-3</v>
      </c>
      <c r="G703" s="228">
        <v>18</v>
      </c>
      <c r="H703" s="230">
        <v>14</v>
      </c>
      <c r="I703" s="231">
        <v>20</v>
      </c>
    </row>
    <row r="704" spans="1:9" ht="15.75">
      <c r="A704" s="221"/>
      <c r="B704" s="240">
        <v>6</v>
      </c>
      <c r="C704" s="222" t="s">
        <v>305</v>
      </c>
      <c r="D704" s="246">
        <v>1</v>
      </c>
      <c r="E704" s="250">
        <v>3.0000000000000001E-5</v>
      </c>
      <c r="F704" s="250">
        <v>1.5E-3</v>
      </c>
      <c r="G704" s="223">
        <v>18</v>
      </c>
      <c r="H704" s="225">
        <v>14</v>
      </c>
      <c r="I704" s="226">
        <v>21</v>
      </c>
    </row>
    <row r="705" spans="1:9" ht="15.75">
      <c r="A705" s="221"/>
      <c r="B705" s="240">
        <v>7</v>
      </c>
      <c r="C705" s="227" t="s">
        <v>306</v>
      </c>
      <c r="D705" s="247">
        <v>4</v>
      </c>
      <c r="E705" s="251">
        <v>1.2E-4</v>
      </c>
      <c r="F705" s="250">
        <v>6.0000000000000001E-3</v>
      </c>
      <c r="G705" s="228">
        <v>20</v>
      </c>
      <c r="H705" s="230">
        <v>14</v>
      </c>
      <c r="I705" s="231">
        <v>23</v>
      </c>
    </row>
    <row r="706" spans="1:9" ht="15.75">
      <c r="A706" s="221"/>
      <c r="B706" s="240">
        <v>8</v>
      </c>
      <c r="C706" s="222" t="s">
        <v>307</v>
      </c>
      <c r="D706" s="246">
        <v>1</v>
      </c>
      <c r="E706" s="250">
        <v>3.0000000000000001E-5</v>
      </c>
      <c r="F706" s="250">
        <v>1.5E-3</v>
      </c>
      <c r="G706" s="223">
        <v>16</v>
      </c>
      <c r="H706" s="225">
        <v>12</v>
      </c>
      <c r="I706" s="226">
        <v>20</v>
      </c>
    </row>
    <row r="707" spans="1:9" ht="15.75">
      <c r="A707" s="221"/>
      <c r="B707" s="240">
        <v>9</v>
      </c>
      <c r="C707" s="227" t="s">
        <v>308</v>
      </c>
      <c r="D707" s="247">
        <v>0.5</v>
      </c>
      <c r="E707" s="251">
        <v>1.5E-5</v>
      </c>
      <c r="F707" s="250">
        <v>7.5000000000000002E-4</v>
      </c>
      <c r="G707" s="228">
        <v>12</v>
      </c>
      <c r="H707" s="230">
        <v>10</v>
      </c>
      <c r="I707" s="231">
        <v>12</v>
      </c>
    </row>
    <row r="708" spans="1:9" ht="15.75">
      <c r="A708" s="221"/>
      <c r="B708" s="245">
        <v>10</v>
      </c>
      <c r="C708" s="233" t="s">
        <v>309</v>
      </c>
      <c r="D708" s="248">
        <v>1</v>
      </c>
      <c r="E708" s="252">
        <v>3.0000000000000001E-5</v>
      </c>
      <c r="F708" s="252">
        <v>1.5E-3</v>
      </c>
      <c r="G708" s="234">
        <v>28</v>
      </c>
      <c r="H708" s="236">
        <v>21</v>
      </c>
      <c r="I708" s="237">
        <v>32</v>
      </c>
    </row>
    <row r="709" spans="1:9" ht="47.25">
      <c r="A709" s="221"/>
      <c r="B709" s="240">
        <v>11</v>
      </c>
      <c r="C709" s="304" t="s">
        <v>348</v>
      </c>
      <c r="D709" s="247">
        <v>12.5</v>
      </c>
      <c r="E709" s="251">
        <v>2.0000000000000001E-4</v>
      </c>
      <c r="F709" s="251">
        <v>1.8800000000000001E-2</v>
      </c>
      <c r="G709" s="228">
        <v>20</v>
      </c>
      <c r="H709" s="230">
        <v>17</v>
      </c>
      <c r="I709" s="231">
        <v>14</v>
      </c>
    </row>
    <row r="710" spans="1:9" ht="47.25">
      <c r="A710" s="221"/>
      <c r="B710" s="240">
        <v>12</v>
      </c>
      <c r="C710" s="304" t="s">
        <v>349</v>
      </c>
      <c r="D710" s="247">
        <v>1.25</v>
      </c>
      <c r="E710" s="251">
        <v>3.8000000000000002E-5</v>
      </c>
      <c r="F710" s="251">
        <v>1.8799999999999999E-3</v>
      </c>
      <c r="G710" s="228">
        <v>14</v>
      </c>
      <c r="H710" s="230">
        <v>11</v>
      </c>
      <c r="I710" s="231">
        <v>11</v>
      </c>
    </row>
    <row r="711" spans="1:9" ht="47.25">
      <c r="A711" s="221"/>
      <c r="B711" s="240">
        <v>13</v>
      </c>
      <c r="C711" s="305" t="s">
        <v>350</v>
      </c>
      <c r="D711" s="247">
        <v>0.5</v>
      </c>
      <c r="E711" s="251">
        <v>1.5E-5</v>
      </c>
      <c r="F711" s="251">
        <v>7.5000000000000002E-4</v>
      </c>
      <c r="G711" s="228">
        <v>16</v>
      </c>
      <c r="H711" s="230">
        <v>12</v>
      </c>
      <c r="I711" s="231">
        <v>11</v>
      </c>
    </row>
    <row r="712" spans="1:9" ht="63">
      <c r="A712" s="221"/>
      <c r="B712" s="245">
        <v>14</v>
      </c>
      <c r="C712" s="303" t="s">
        <v>351</v>
      </c>
      <c r="D712" s="248">
        <v>0.5</v>
      </c>
      <c r="E712" s="252">
        <v>1.5E-5</v>
      </c>
      <c r="F712" s="252">
        <v>7.5000000000000002E-4</v>
      </c>
      <c r="G712" s="234">
        <v>26</v>
      </c>
      <c r="H712" s="236">
        <v>22</v>
      </c>
      <c r="I712" s="237">
        <v>17</v>
      </c>
    </row>
    <row r="713" spans="1:9" ht="15.75">
      <c r="A713" s="221"/>
      <c r="B713" s="227"/>
      <c r="C713" s="227"/>
      <c r="D713" s="247"/>
      <c r="E713" s="251"/>
      <c r="F713" s="251"/>
      <c r="G713" s="228"/>
      <c r="H713" s="230"/>
      <c r="I713" s="230"/>
    </row>
    <row r="714" spans="1:9" ht="15.75">
      <c r="A714" s="221"/>
      <c r="B714" s="221"/>
      <c r="C714" s="221"/>
      <c r="D714" s="221"/>
      <c r="E714" s="221"/>
      <c r="F714" s="221"/>
      <c r="G714" s="221"/>
      <c r="H714" s="221"/>
      <c r="I714" s="221"/>
    </row>
    <row r="715" spans="1:9" ht="15.75">
      <c r="A715" s="221" t="s">
        <v>301</v>
      </c>
      <c r="B715" s="216"/>
      <c r="C715" s="217"/>
      <c r="D715" s="218"/>
      <c r="E715" s="219"/>
      <c r="F715" s="219"/>
      <c r="G715" s="218"/>
      <c r="H715" s="218"/>
      <c r="I715" s="220"/>
    </row>
    <row r="716" spans="1:9" ht="15.75">
      <c r="A716" s="221"/>
      <c r="B716" s="240"/>
      <c r="C716" s="241"/>
      <c r="D716" s="242"/>
      <c r="E716" s="243"/>
      <c r="F716" s="243"/>
      <c r="G716" s="242"/>
      <c r="H716" s="242"/>
      <c r="I716" s="244"/>
    </row>
    <row r="717" spans="1:9" ht="15.75">
      <c r="A717" s="221"/>
      <c r="B717" s="240"/>
      <c r="C717" s="222"/>
      <c r="D717" s="223"/>
      <c r="E717" s="224"/>
      <c r="F717" s="224"/>
      <c r="G717" s="223"/>
      <c r="H717" s="225"/>
      <c r="I717" s="226"/>
    </row>
    <row r="718" spans="1:9" ht="15.75">
      <c r="A718" s="221"/>
      <c r="B718" s="240"/>
      <c r="C718" s="227"/>
      <c r="D718" s="228"/>
      <c r="E718" s="229"/>
      <c r="F718" s="229"/>
      <c r="G718" s="228"/>
      <c r="H718" s="230"/>
      <c r="I718" s="231"/>
    </row>
    <row r="719" spans="1:9" ht="15.75">
      <c r="A719" s="221"/>
      <c r="B719" s="240"/>
      <c r="C719" s="222"/>
      <c r="D719" s="223"/>
      <c r="E719" s="224"/>
      <c r="F719" s="224"/>
      <c r="G719" s="223"/>
      <c r="H719" s="225"/>
      <c r="I719" s="226"/>
    </row>
    <row r="720" spans="1:9" ht="15.75">
      <c r="A720" s="221"/>
      <c r="B720" s="240"/>
      <c r="C720" s="227"/>
      <c r="D720" s="228"/>
      <c r="E720" s="229"/>
      <c r="F720" s="229"/>
      <c r="G720" s="228"/>
      <c r="H720" s="230"/>
      <c r="I720" s="231"/>
    </row>
    <row r="721" spans="1:9" ht="15.75">
      <c r="A721" s="221"/>
      <c r="B721" s="240"/>
      <c r="C721" s="222"/>
      <c r="D721" s="223"/>
      <c r="E721" s="224"/>
      <c r="F721" s="224"/>
      <c r="G721" s="223"/>
      <c r="H721" s="225"/>
      <c r="I721" s="226"/>
    </row>
    <row r="722" spans="1:9" ht="15.75">
      <c r="A722" s="221"/>
      <c r="B722" s="240"/>
      <c r="C722" s="227"/>
      <c r="D722" s="228"/>
      <c r="E722" s="229"/>
      <c r="F722" s="229"/>
      <c r="G722" s="228"/>
      <c r="H722" s="230"/>
      <c r="I722" s="231"/>
    </row>
    <row r="723" spans="1:9" ht="15.75">
      <c r="A723" s="221"/>
      <c r="B723" s="240"/>
      <c r="C723" s="222"/>
      <c r="D723" s="223"/>
      <c r="E723" s="224"/>
      <c r="F723" s="224"/>
      <c r="G723" s="223"/>
      <c r="H723" s="225"/>
      <c r="I723" s="226"/>
    </row>
    <row r="724" spans="1:9" ht="15.75">
      <c r="A724" s="221"/>
      <c r="B724" s="240"/>
      <c r="C724" s="227"/>
      <c r="D724" s="228"/>
      <c r="E724" s="229"/>
      <c r="F724" s="229"/>
      <c r="G724" s="228"/>
      <c r="H724" s="230"/>
      <c r="I724" s="231"/>
    </row>
    <row r="725" spans="1:9" ht="15.75">
      <c r="A725" s="221"/>
      <c r="B725" s="245"/>
      <c r="C725" s="233"/>
      <c r="D725" s="234"/>
      <c r="E725" s="235"/>
      <c r="F725" s="235"/>
      <c r="G725" s="234"/>
      <c r="H725" s="236"/>
      <c r="I725" s="237"/>
    </row>
    <row r="726" spans="1:9" ht="15.75">
      <c r="A726" s="221"/>
      <c r="B726" s="221"/>
      <c r="C726" s="221"/>
      <c r="D726" s="221"/>
      <c r="E726" s="221"/>
      <c r="F726" s="221"/>
      <c r="G726" s="221"/>
      <c r="H726" s="221"/>
      <c r="I726" s="221"/>
    </row>
    <row r="727" spans="1:9" ht="15.75">
      <c r="A727" s="221" t="s">
        <v>302</v>
      </c>
      <c r="B727" s="216"/>
      <c r="C727" s="217"/>
      <c r="D727" s="218"/>
      <c r="E727" s="219"/>
      <c r="F727" s="219"/>
      <c r="G727" s="218"/>
      <c r="H727" s="218"/>
      <c r="I727" s="220"/>
    </row>
    <row r="728" spans="1:9" ht="15.75">
      <c r="A728" s="221"/>
      <c r="B728" s="240"/>
      <c r="C728" s="241"/>
      <c r="D728" s="242"/>
      <c r="E728" s="243"/>
      <c r="F728" s="243"/>
      <c r="G728" s="242"/>
      <c r="H728" s="242"/>
      <c r="I728" s="244"/>
    </row>
    <row r="729" spans="1:9" ht="15.75">
      <c r="A729" s="221"/>
      <c r="B729" s="240"/>
      <c r="C729" s="222"/>
      <c r="D729" s="223"/>
      <c r="E729" s="224"/>
      <c r="F729" s="224"/>
      <c r="G729" s="223"/>
      <c r="H729" s="225"/>
      <c r="I729" s="226"/>
    </row>
    <row r="730" spans="1:9" ht="15.75">
      <c r="A730" s="221"/>
      <c r="B730" s="240"/>
      <c r="C730" s="227"/>
      <c r="D730" s="228"/>
      <c r="E730" s="229"/>
      <c r="F730" s="229"/>
      <c r="G730" s="228"/>
      <c r="H730" s="230"/>
      <c r="I730" s="231"/>
    </row>
    <row r="731" spans="1:9" ht="15.75">
      <c r="A731" s="221"/>
      <c r="B731" s="240"/>
      <c r="C731" s="222"/>
      <c r="D731" s="223"/>
      <c r="E731" s="224"/>
      <c r="F731" s="224"/>
      <c r="G731" s="223"/>
      <c r="H731" s="225"/>
      <c r="I731" s="226"/>
    </row>
    <row r="732" spans="1:9" ht="15.75">
      <c r="A732" s="221"/>
      <c r="B732" s="240"/>
      <c r="C732" s="227"/>
      <c r="D732" s="228"/>
      <c r="E732" s="229"/>
      <c r="F732" s="229"/>
      <c r="G732" s="228"/>
      <c r="H732" s="230"/>
      <c r="I732" s="231"/>
    </row>
    <row r="733" spans="1:9" ht="15.75">
      <c r="A733" s="221"/>
      <c r="B733" s="240"/>
      <c r="C733" s="222"/>
      <c r="D733" s="223"/>
      <c r="E733" s="224"/>
      <c r="F733" s="224"/>
      <c r="G733" s="223"/>
      <c r="H733" s="225"/>
      <c r="I733" s="226"/>
    </row>
    <row r="734" spans="1:9" ht="15.75">
      <c r="A734" s="221"/>
      <c r="B734" s="240"/>
      <c r="C734" s="227"/>
      <c r="D734" s="228"/>
      <c r="E734" s="229"/>
      <c r="F734" s="229"/>
      <c r="G734" s="228"/>
      <c r="H734" s="230"/>
      <c r="I734" s="231"/>
    </row>
    <row r="735" spans="1:9" ht="15.75">
      <c r="A735" s="221"/>
      <c r="B735" s="240"/>
      <c r="C735" s="222"/>
      <c r="D735" s="223"/>
      <c r="E735" s="224"/>
      <c r="F735" s="224"/>
      <c r="G735" s="223"/>
      <c r="H735" s="225"/>
      <c r="I735" s="226"/>
    </row>
    <row r="736" spans="1:9" ht="15.75">
      <c r="A736" s="221"/>
      <c r="B736" s="240"/>
      <c r="C736" s="227"/>
      <c r="D736" s="228"/>
      <c r="E736" s="229"/>
      <c r="F736" s="229"/>
      <c r="G736" s="228"/>
      <c r="H736" s="230"/>
      <c r="I736" s="231"/>
    </row>
    <row r="737" spans="1:9" ht="15.75">
      <c r="A737" s="221"/>
      <c r="B737" s="245"/>
      <c r="C737" s="233"/>
      <c r="D737" s="234"/>
      <c r="E737" s="235"/>
      <c r="F737" s="235"/>
      <c r="G737" s="234"/>
      <c r="H737" s="236"/>
      <c r="I737" s="237"/>
    </row>
    <row r="738" spans="1:9" ht="15.75">
      <c r="A738" s="221"/>
      <c r="B738" s="221"/>
      <c r="C738" s="221"/>
      <c r="D738" s="221"/>
      <c r="E738" s="221"/>
      <c r="F738" s="221"/>
      <c r="G738" s="221"/>
      <c r="H738" s="221"/>
      <c r="I738" s="221"/>
    </row>
    <row r="739" spans="1:9" ht="15.75">
      <c r="A739" s="221"/>
      <c r="B739" s="221"/>
      <c r="C739" s="221"/>
      <c r="D739" s="221"/>
      <c r="E739" s="221"/>
      <c r="F739" s="221"/>
      <c r="G739" s="221"/>
      <c r="H739" s="221"/>
      <c r="I739" s="2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19</vt:i4>
      </vt:variant>
    </vt:vector>
  </HeadingPairs>
  <TitlesOfParts>
    <vt:vector size="24" baseType="lpstr">
      <vt:lpstr>С холостой пробой</vt:lpstr>
      <vt:lpstr>Хлорамфеникол</vt:lpstr>
      <vt:lpstr>Worksheet</vt:lpstr>
      <vt:lpstr>Обсчет результатов</vt:lpstr>
      <vt:lpstr>Лист2</vt:lpstr>
      <vt:lpstr>Хлорамфеникол!Auto1</vt:lpstr>
      <vt:lpstr>Auto1</vt:lpstr>
      <vt:lpstr>Хлорамфеникол!Auto2</vt:lpstr>
      <vt:lpstr>Auto2</vt:lpstr>
      <vt:lpstr>Хлорамфеникол!Auto3</vt:lpstr>
      <vt:lpstr>Auto3</vt:lpstr>
      <vt:lpstr>Хлорамфеникол!Auto5</vt:lpstr>
      <vt:lpstr>Auto5</vt:lpstr>
      <vt:lpstr>Auto6</vt:lpstr>
      <vt:lpstr>Auto7</vt:lpstr>
      <vt:lpstr>Хлорамфеникол!Auto8</vt:lpstr>
      <vt:lpstr>Auto8</vt:lpstr>
      <vt:lpstr>F_dil</vt:lpstr>
      <vt:lpstr>'С холостой пробой'!Заголовки_для_печати</vt:lpstr>
      <vt:lpstr>Хлорамфеникол!Заголовки_для_печати</vt:lpstr>
      <vt:lpstr>Worksheet!Область_печати</vt:lpstr>
      <vt:lpstr>'Обсчет результатов'!Область_печати</vt:lpstr>
      <vt:lpstr>'С холостой пробой'!Область_печати</vt:lpstr>
      <vt:lpstr>Хлорамфеникол!Область_печати</vt:lpstr>
    </vt:vector>
  </TitlesOfParts>
  <Company>BIOO Scientific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bmiller</dc:creator>
  <cp:lastModifiedBy>-</cp:lastModifiedBy>
  <cp:lastPrinted>2016-04-08T09:01:11Z</cp:lastPrinted>
  <dcterms:created xsi:type="dcterms:W3CDTF">2002-09-24T02:44:40Z</dcterms:created>
  <dcterms:modified xsi:type="dcterms:W3CDTF">2021-03-15T10:03:14Z</dcterms:modified>
</cp:coreProperties>
</file>