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775" windowWidth="15480" windowHeight="6960" tabRatio="718" firstSheet="1" activeTab="1"/>
  </bookViews>
  <sheets>
    <sheet name="С холостой пробой" sheetId="1" state="hidden" r:id="rId1"/>
    <sheet name="ИФА аб-Стрептомицин" sheetId="2" r:id="rId2"/>
    <sheet name="Worksheet" sheetId="3" state="hidden" r:id="rId3"/>
    <sheet name="Обсчет результатов" sheetId="4" r:id="rId4"/>
    <sheet name="Лист2" sheetId="5" state="hidden" r:id="rId5"/>
  </sheets>
  <definedNames>
    <definedName name="Auto1" localSheetId="1">'ИФА аб-Стрептомицин'!$B$10</definedName>
    <definedName name="Auto1">'С холостой пробой'!$B$11</definedName>
    <definedName name="Auto2" localSheetId="1">'ИФА аб-Стрептомицин'!$B$20</definedName>
    <definedName name="Auto2">'С холостой пробой'!$B$21</definedName>
    <definedName name="Auto3" localSheetId="1">'ИФА аб-Стрептомицин'!$B$33</definedName>
    <definedName name="Auto3">'С холостой пробой'!$B$34</definedName>
    <definedName name="Auto4" localSheetId="1">'ИФА аб-Стрептомицин'!#REF!</definedName>
    <definedName name="Auto4">'С холостой пробой'!#REF!</definedName>
    <definedName name="Auto5" localSheetId="1">'ИФА аб-Стрептомицин'!$B$49</definedName>
    <definedName name="Auto5">'С холостой пробой'!$B$49</definedName>
    <definedName name="Auto6" localSheetId="1">'ИФА аб-Стрептомицин'!#REF!</definedName>
    <definedName name="Auto6">'С холостой пробой'!$H$60</definedName>
    <definedName name="Auto7" localSheetId="1">'ИФА аб-Стрептомицин'!#REF!</definedName>
    <definedName name="Auto7">'С холостой пробой'!$H$61</definedName>
    <definedName name="Auto8" localSheetId="1">'ИФА аб-Стрептомицин'!$B$86</definedName>
    <definedName name="Auto8">'С холостой пробой'!$B$74</definedName>
    <definedName name="F_dil" localSheetId="1">'ИФА аб-Стрептомицин'!#REF!</definedName>
    <definedName name="F_dil">'С холостой пробой'!$H$61</definedName>
    <definedName name="STEP_1__TEST_NOTES">#REF!</definedName>
    <definedName name="STEP_2__PLATE_LAYOUT_DIAGRAM">#REF!</definedName>
    <definedName name="STEP_3__OD450_INPUT">#REF!</definedName>
    <definedName name="STEP_4__PLEASE_DEFINE_SAMPLE_1___IS_IT_A_SOLVENT_BLANK_SAMPLE?">#REF!</definedName>
    <definedName name="STEP_5__STANDARDS_CONCENTRATION_VALUES">#REF!</definedName>
    <definedName name="STEP_6__POSITIVE_CUT_OFF_VALUE">#REF!</definedName>
    <definedName name="STEP_7__SAMPLE_DILUTION_FACTOR">#REF!</definedName>
    <definedName name="STEP_8__TEST_SUMMARY">#REF!</definedName>
    <definedName name="_xlnm.Print_Titles" localSheetId="1">'ИФА аб-Стрептомицин'!$88:$88</definedName>
    <definedName name="_xlnm.Print_Titles" localSheetId="0">'С холостой пробой'!$76:$76</definedName>
    <definedName name="_xlnm.Print_Area" localSheetId="2">'Worksheet'!$C$8:$I$60</definedName>
    <definedName name="_xlnm.Print_Area" localSheetId="1">'ИФА аб-Стрептомицин'!$A$88:$S$132</definedName>
    <definedName name="_xlnm.Print_Area" localSheetId="3">'Обсчет результатов'!$A$39:$S$133</definedName>
    <definedName name="_xlnm.Print_Area" localSheetId="0">'С холостой пробой'!$B$74:$N$160</definedName>
  </definedNames>
  <calcPr fullCalcOnLoad="1"/>
</workbook>
</file>

<file path=xl/sharedStrings.xml><?xml version="1.0" encoding="utf-8"?>
<sst xmlns="http://schemas.openxmlformats.org/spreadsheetml/2006/main" count="1110" uniqueCount="343">
  <si>
    <t>A</t>
  </si>
  <si>
    <t>B</t>
  </si>
  <si>
    <t>C</t>
  </si>
  <si>
    <t>D</t>
  </si>
  <si>
    <t>E</t>
  </si>
  <si>
    <t>F</t>
  </si>
  <si>
    <t>G</t>
  </si>
  <si>
    <t>H</t>
  </si>
  <si>
    <t>Std1</t>
  </si>
  <si>
    <t>Std2</t>
  </si>
  <si>
    <t>Std3</t>
  </si>
  <si>
    <t>Std4</t>
  </si>
  <si>
    <t>Std5</t>
  </si>
  <si>
    <t>Std6</t>
  </si>
  <si>
    <t>Please be careful when you change the parameters on this page</t>
  </si>
  <si>
    <t>Ractopamine</t>
  </si>
  <si>
    <t>Clenbuterol</t>
  </si>
  <si>
    <t>Diazepam</t>
  </si>
  <si>
    <t>Sulfamethazine</t>
  </si>
  <si>
    <t>Diethylstilbestrol</t>
  </si>
  <si>
    <t>Chloramphenicol</t>
  </si>
  <si>
    <t>Streptomycin</t>
  </si>
  <si>
    <t>Tetracycline</t>
  </si>
  <si>
    <t>Enrofloxacin</t>
  </si>
  <si>
    <t>Malachite Green</t>
  </si>
  <si>
    <t>AOZ</t>
  </si>
  <si>
    <t>Std. Conc. (ppb)</t>
  </si>
  <si>
    <t>Salbutamol</t>
  </si>
  <si>
    <t>Linear Regression</t>
  </si>
  <si>
    <t>Cubic Spline</t>
  </si>
  <si>
    <t>Analysis Model</t>
  </si>
  <si>
    <t>Furaltadone (AMOZ)</t>
  </si>
  <si>
    <t>CV%</t>
  </si>
  <si>
    <t>100801</t>
  </si>
  <si>
    <t>102601</t>
  </si>
  <si>
    <t>101301-02-03</t>
  </si>
  <si>
    <t>101901-02-03</t>
  </si>
  <si>
    <t>102001-02</t>
  </si>
  <si>
    <t>102502</t>
  </si>
  <si>
    <t>1008-01 - RACTOPAMINE</t>
  </si>
  <si>
    <t>1009-01 - BETA-AGONIST</t>
  </si>
  <si>
    <t>1010-01 - DIAZEPAM</t>
  </si>
  <si>
    <t>1011-02 - SULFAMETHAZINE</t>
  </si>
  <si>
    <t>1012-01 - DIETHYLSTIBESTROL</t>
  </si>
  <si>
    <t>1014-01 - STREPTOMYCIN</t>
  </si>
  <si>
    <t>1017-01 - ENROFLOXACIN</t>
  </si>
  <si>
    <t>1019-01, 02 &amp; 03 - MALACHITE GREEN/LMG</t>
  </si>
  <si>
    <t>1020-01 &amp; 02 - FURALTADONE (AMOZ)</t>
  </si>
  <si>
    <t>1022-01 - SALBUTAMOL</t>
  </si>
  <si>
    <t>1024-01 - FLUOROQUINOLONE</t>
  </si>
  <si>
    <t>1025-02 - CIMATEROL</t>
  </si>
  <si>
    <t>1026-01 - TYLOSIN</t>
  </si>
  <si>
    <t>1027-01 - GENTAMICIN</t>
  </si>
  <si>
    <t>1030-01 - TOTAL AFLATOXIN</t>
  </si>
  <si>
    <t>1030-02 - TOTAL AFLATOXIN</t>
  </si>
  <si>
    <t>1031-02 - ZILPATEROL</t>
  </si>
  <si>
    <t>1033-02 - SULFADIAZINE</t>
  </si>
  <si>
    <t>1034-01 - SAXITOXIN (PSP)</t>
  </si>
  <si>
    <t>1035-01 - ZEARALENONE</t>
  </si>
  <si>
    <t>1036-01 - OCHRATOXIN A</t>
  </si>
  <si>
    <t>1037-01 - T2</t>
  </si>
  <si>
    <t>Food &amp; Feed Safety ELISA Kits Standards</t>
  </si>
  <si>
    <t>101304-05</t>
  </si>
  <si>
    <t>1020-03 - FURALTADONE (AMOZ)</t>
  </si>
  <si>
    <t>1036-02 - OCHRATOXIN A</t>
  </si>
  <si>
    <t>1038-02 - FUMONISIN</t>
  </si>
  <si>
    <t>101102</t>
  </si>
  <si>
    <t>1020-03</t>
  </si>
  <si>
    <t>1019-04, 05 &amp; 06 - MALACHITE GREEN/LMG</t>
  </si>
  <si>
    <t>101904-05-06</t>
  </si>
  <si>
    <t>102901-02</t>
  </si>
  <si>
    <t>1029-01 &amp; 02 - CRYSTAL VIOLET/LCV</t>
  </si>
  <si>
    <t>101907</t>
  </si>
  <si>
    <t>1019-07 - MALACHITE GREEN/LMG</t>
  </si>
  <si>
    <t>1053-01 - STREPTOMYCIN (Honey)</t>
  </si>
  <si>
    <t>100902-03</t>
  </si>
  <si>
    <t>1009-02&amp;03 - BETA-AGONIST</t>
  </si>
  <si>
    <t>1021-01&amp;03 - CLENBUTEROL</t>
  </si>
  <si>
    <t>102101-03</t>
  </si>
  <si>
    <t>1054-01 - SULFAMETHOZAZOLE</t>
  </si>
  <si>
    <t>1055-01 - AFLATOXIN B1</t>
  </si>
  <si>
    <t>1056-01 - SULFONAMIDE</t>
  </si>
  <si>
    <t>1057-01 - SULFAQUINOXALINE (SQX)</t>
  </si>
  <si>
    <t>1058-01 - NORFLOXACIN</t>
  </si>
  <si>
    <t>1059-01 - FLUMQUINE</t>
  </si>
  <si>
    <t>101502</t>
  </si>
  <si>
    <t>1015-02 - FURAZOLIDONE (AOZ)</t>
  </si>
  <si>
    <t>101703</t>
  </si>
  <si>
    <t>1017-03 - ENROFLOXACIN</t>
  </si>
  <si>
    <t>1044-01 - FURAZOLIDONE (AOZ)</t>
  </si>
  <si>
    <t>101604</t>
  </si>
  <si>
    <t>1064-01 DON</t>
  </si>
  <si>
    <t>1065-01 BETA   LACTAM</t>
  </si>
  <si>
    <t>1066-01 Trifluralin</t>
  </si>
  <si>
    <t>1068-01 Ciprofloxacin</t>
  </si>
  <si>
    <t>1069-01 SEM</t>
  </si>
  <si>
    <t>1070-01 AHD</t>
  </si>
  <si>
    <t>101603</t>
  </si>
  <si>
    <t>1071-01  Zeranol</t>
  </si>
  <si>
    <t>1072-01 Methyltestosterone</t>
  </si>
  <si>
    <t>1073-01 Avermectins</t>
  </si>
  <si>
    <t>Шаг 1</t>
  </si>
  <si>
    <t>Шаг 2</t>
  </si>
  <si>
    <t>Шаг 3</t>
  </si>
  <si>
    <t>Шаг 4</t>
  </si>
  <si>
    <t>Шаг 5</t>
  </si>
  <si>
    <t>Шаг 6</t>
  </si>
  <si>
    <t>Шаг 7</t>
  </si>
  <si>
    <t>Задать название образцов в "Схема разметки планшета" (Изменять только ячейки выделенные голубым цветом. Не вводить здесь значения ОП)</t>
  </si>
  <si>
    <t>Задать значения ОП</t>
  </si>
  <si>
    <t>Просмотр результатов анализа</t>
  </si>
  <si>
    <t>Заполнить "Сведения об анализе"</t>
  </si>
  <si>
    <t>Шаг 1: СВЕДЕНИЯ ОБ АНАЛИЗЕ</t>
  </si>
  <si>
    <t>Шаг 2: СХЕМА РАЗМЕТКИ ПЛАНШЕТА</t>
  </si>
  <si>
    <t>(Задавайте названия образцов ТОЛЬКО  в голубых ячейках. НЕ вводите значения ОП в этой таблице)</t>
  </si>
  <si>
    <t>Тип образца:</t>
  </si>
  <si>
    <t>Время начала анализа:</t>
  </si>
  <si>
    <t>Время измерения:</t>
  </si>
  <si>
    <t>Анализ выполнил:</t>
  </si>
  <si>
    <t>Контроль качества провел:</t>
  </si>
  <si>
    <t>ДРУГИЕ СВЕДЕНИЯ</t>
  </si>
  <si>
    <t>Номер лота набора #:</t>
  </si>
  <si>
    <t>Наименование набора:</t>
  </si>
  <si>
    <t>Образец3</t>
  </si>
  <si>
    <t>Образец11</t>
  </si>
  <si>
    <t>Образец19</t>
  </si>
  <si>
    <t>Образец27</t>
  </si>
  <si>
    <t>Образец35</t>
  </si>
  <si>
    <t>Образец4</t>
  </si>
  <si>
    <t>Образец12</t>
  </si>
  <si>
    <t>Образец20</t>
  </si>
  <si>
    <t>Образец28</t>
  </si>
  <si>
    <t>Образец36</t>
  </si>
  <si>
    <t>Образец5</t>
  </si>
  <si>
    <t>Образец13</t>
  </si>
  <si>
    <t>Образец21</t>
  </si>
  <si>
    <t>Образец29</t>
  </si>
  <si>
    <t>Образец37</t>
  </si>
  <si>
    <t>Образец6</t>
  </si>
  <si>
    <t>Образец14</t>
  </si>
  <si>
    <t>Образец22</t>
  </si>
  <si>
    <t>Образец30</t>
  </si>
  <si>
    <t>Образец38</t>
  </si>
  <si>
    <t>Образец7</t>
  </si>
  <si>
    <t>Образец15</t>
  </si>
  <si>
    <t>Образец23</t>
  </si>
  <si>
    <t>Образец31</t>
  </si>
  <si>
    <t>Образец39</t>
  </si>
  <si>
    <t>Образец8</t>
  </si>
  <si>
    <t>Образец16</t>
  </si>
  <si>
    <t>Образец24</t>
  </si>
  <si>
    <t>Образец32</t>
  </si>
  <si>
    <t>Образец40</t>
  </si>
  <si>
    <t>Образец1</t>
  </si>
  <si>
    <t>Образец9</t>
  </si>
  <si>
    <t>Образец17</t>
  </si>
  <si>
    <t>Образец25</t>
  </si>
  <si>
    <t>Образец33</t>
  </si>
  <si>
    <t>Образец41</t>
  </si>
  <si>
    <t>Образец2</t>
  </si>
  <si>
    <t>Образец10</t>
  </si>
  <si>
    <t>Образец18</t>
  </si>
  <si>
    <t>Образец26</t>
  </si>
  <si>
    <t>Образец34</t>
  </si>
  <si>
    <t>Образец42</t>
  </si>
  <si>
    <t>Задать концентрации градуировочных растворов</t>
  </si>
  <si>
    <t xml:space="preserve">Задать предел для образцов, не соответствующих требованиям </t>
  </si>
  <si>
    <t>Шаг 3: Ввести значения ОП при длине волны 450 нм</t>
  </si>
  <si>
    <t>ДА</t>
  </si>
  <si>
    <t>НЕТ</t>
  </si>
  <si>
    <t>(В порядке возрастания)</t>
  </si>
  <si>
    <t>Конц.    град. р-ра</t>
  </si>
  <si>
    <t>Логарифм конц.</t>
  </si>
  <si>
    <t>МКГ/КГ</t>
  </si>
  <si>
    <t>Параметры регрессии</t>
  </si>
  <si>
    <t>a</t>
  </si>
  <si>
    <t>b</t>
  </si>
  <si>
    <t>r</t>
  </si>
  <si>
    <t>Пожалуйста, ПРОВЕРЬТЕ еще раз:</t>
  </si>
  <si>
    <t>-- Концентрации градуировочных растворов  (в порядке возрастания)</t>
  </si>
  <si>
    <t>Гр1</t>
  </si>
  <si>
    <t>Гр2</t>
  </si>
  <si>
    <t>Гр3</t>
  </si>
  <si>
    <t>Гр4</t>
  </si>
  <si>
    <t>Гр5</t>
  </si>
  <si>
    <t>Гр6</t>
  </si>
  <si>
    <r>
      <t>Линейная регрессия B/B</t>
    </r>
    <r>
      <rPr>
        <b/>
        <vertAlign val="subscript"/>
        <sz val="9"/>
        <rFont val="Verdana"/>
        <family val="2"/>
      </rPr>
      <t>0</t>
    </r>
    <r>
      <rPr>
        <b/>
        <sz val="9"/>
        <rFont val="Verdana"/>
        <family val="2"/>
      </rPr>
      <t>=a+b</t>
    </r>
    <r>
      <rPr>
        <b/>
        <sz val="9"/>
        <rFont val="Arial Cyr"/>
        <family val="0"/>
      </rPr>
      <t>·</t>
    </r>
    <r>
      <rPr>
        <b/>
        <sz val="9"/>
        <rFont val="Verdana"/>
        <family val="2"/>
      </rPr>
      <t>lnC</t>
    </r>
  </si>
  <si>
    <r>
      <t>* Примечание: B/B</t>
    </r>
    <r>
      <rPr>
        <b/>
        <vertAlign val="subscript"/>
        <sz val="9"/>
        <color indexed="12"/>
        <rFont val="Verdana"/>
        <family val="2"/>
      </rPr>
      <t>0</t>
    </r>
    <r>
      <rPr>
        <b/>
        <sz val="9"/>
        <color indexed="12"/>
        <rFont val="Verdana"/>
        <family val="2"/>
      </rPr>
      <t xml:space="preserve"> = оптическая плотность град. раствора (или образца)/оптическая плотность нулевого град. раствора</t>
    </r>
  </si>
  <si>
    <t>Название образца</t>
  </si>
  <si>
    <r>
      <t>B</t>
    </r>
    <r>
      <rPr>
        <b/>
        <vertAlign val="subscript"/>
        <sz val="10"/>
        <rFont val="Verdana"/>
        <family val="2"/>
      </rPr>
      <t xml:space="preserve">i1                                  </t>
    </r>
    <r>
      <rPr>
        <b/>
        <sz val="10"/>
        <rFont val="Verdana"/>
        <family val="2"/>
      </rPr>
      <t>450 нм</t>
    </r>
  </si>
  <si>
    <r>
      <t>B</t>
    </r>
    <r>
      <rPr>
        <b/>
        <vertAlign val="subscript"/>
        <sz val="10"/>
        <rFont val="Verdana"/>
        <family val="2"/>
      </rPr>
      <t xml:space="preserve">i2                                  </t>
    </r>
    <r>
      <rPr>
        <b/>
        <sz val="10"/>
        <rFont val="Verdana"/>
        <family val="2"/>
      </rPr>
      <t>450 нм</t>
    </r>
  </si>
  <si>
    <r>
      <t>B</t>
    </r>
    <r>
      <rPr>
        <b/>
        <vertAlign val="subscript"/>
        <sz val="10"/>
        <rFont val="Verdana"/>
        <family val="2"/>
      </rPr>
      <t xml:space="preserve">i              </t>
    </r>
  </si>
  <si>
    <t xml:space="preserve">-- Предел для образцов, не соответствующих требованиям </t>
  </si>
  <si>
    <t>-- Фактор разбавления для образцов по умолчанию</t>
  </si>
  <si>
    <t/>
  </si>
  <si>
    <t>X</t>
  </si>
  <si>
    <t>Холостая проба</t>
  </si>
  <si>
    <t>Шаг 4: ЗНАЧЕНИЯ КОНЦЕНТРАЦИЙ ГРАДУИРОВОЧНЫХ РАСТВОРОВ</t>
  </si>
  <si>
    <t>Шаг 5: ПРЕДЕЛ ДЛЯ ОБРАЗЦОВ, НЕ СООТВЕТСТВУЮЩИХ ТРЕБОВАНИЯМ</t>
  </si>
  <si>
    <t>Шаг 6: ФАКТОР РАЗБАВЛЕНИЯ ДЛЯ ОБРАЗЦОВ ПО УМОЛЧАНИЮ</t>
  </si>
  <si>
    <t>Шаг 7: РЕЗУЛЬТАТЫ АНАЛИЗА</t>
  </si>
  <si>
    <t>Ввести фактор разбавления по умолчанию</t>
  </si>
  <si>
    <t>Используйте рабочий лист "Без холостой пробы" когда Вы не используете холостую пробу согласно методике</t>
  </si>
  <si>
    <t>1016-04B - TETRACYCLINE</t>
  </si>
  <si>
    <t>Градуировочный   раствор</t>
  </si>
  <si>
    <t>Градуировоч-ный   раствор</t>
  </si>
  <si>
    <r>
      <t>B</t>
    </r>
    <r>
      <rPr>
        <b/>
        <vertAlign val="subscript"/>
        <sz val="9"/>
        <color indexed="12"/>
        <rFont val="Verdana"/>
        <family val="2"/>
      </rPr>
      <t>i</t>
    </r>
    <r>
      <rPr>
        <b/>
        <sz val="9"/>
        <color indexed="12"/>
        <rFont val="Verdana"/>
        <family val="2"/>
      </rPr>
      <t>/B</t>
    </r>
    <r>
      <rPr>
        <b/>
        <vertAlign val="subscript"/>
        <sz val="9"/>
        <color indexed="12"/>
        <rFont val="Verdana"/>
        <family val="2"/>
      </rPr>
      <t>0</t>
    </r>
    <r>
      <rPr>
        <b/>
        <sz val="9"/>
        <color indexed="12"/>
        <rFont val="Verdana"/>
        <family val="2"/>
      </rPr>
      <t>*</t>
    </r>
  </si>
  <si>
    <r>
      <t>B</t>
    </r>
    <r>
      <rPr>
        <b/>
        <vertAlign val="subscript"/>
        <sz val="9"/>
        <rFont val="Verdana"/>
        <family val="2"/>
      </rPr>
      <t>i</t>
    </r>
    <r>
      <rPr>
        <b/>
        <sz val="9"/>
        <rFont val="Verdana"/>
        <family val="2"/>
      </rPr>
      <t>/B</t>
    </r>
    <r>
      <rPr>
        <b/>
        <vertAlign val="subscript"/>
        <sz val="9"/>
        <rFont val="Verdana"/>
        <family val="2"/>
      </rPr>
      <t>0</t>
    </r>
  </si>
  <si>
    <r>
      <t xml:space="preserve">BIOO MaxSignal® Программа для обработки результатов ИФА в Excel </t>
    </r>
    <r>
      <rPr>
        <b/>
        <sz val="14"/>
        <color indexed="10"/>
        <rFont val="Arial Baltic"/>
        <family val="2"/>
      </rPr>
      <t>(с использованием холостой пробы )</t>
    </r>
  </si>
  <si>
    <t>-</t>
  </si>
  <si>
    <t>Задать название образцов в "Схема разметки планшета" (Изменять только ячейки, выделенные голубым цветом. Не вводить здесь значения ОП)</t>
  </si>
  <si>
    <r>
      <t>Конц. град.      р-ра, нг/см</t>
    </r>
    <r>
      <rPr>
        <b/>
        <vertAlign val="superscript"/>
        <sz val="9"/>
        <rFont val="Verdana"/>
        <family val="2"/>
      </rPr>
      <t>3</t>
    </r>
  </si>
  <si>
    <r>
      <t>B/B</t>
    </r>
    <r>
      <rPr>
        <b/>
        <vertAlign val="subscript"/>
        <sz val="10"/>
        <rFont val="Arial"/>
        <family val="2"/>
      </rPr>
      <t>0</t>
    </r>
  </si>
  <si>
    <r>
      <t>X</t>
    </r>
    <r>
      <rPr>
        <b/>
        <vertAlign val="subscript"/>
        <sz val="10"/>
        <rFont val="Arial"/>
        <family val="2"/>
      </rPr>
      <t>ср</t>
    </r>
  </si>
  <si>
    <t>1060-05В - AFLATOXIN M1</t>
  </si>
  <si>
    <t>фактор разбавления</t>
  </si>
  <si>
    <t>образец</t>
  </si>
  <si>
    <t>Константы по типам образцов</t>
  </si>
  <si>
    <t>Предел для образцов, не соответств требованию</t>
  </si>
  <si>
    <t>1013-02B- CHLORAMPHENICOL (CAP)</t>
  </si>
  <si>
    <t>1013-05 - CHLORAMPHENICOL (CAP)</t>
  </si>
  <si>
    <t>Шаг 5: РЕЗУЛЬТАТЫ АНАЛИЗА</t>
  </si>
  <si>
    <r>
      <t>Линейная регрессия B/B</t>
    </r>
    <r>
      <rPr>
        <b/>
        <vertAlign val="subscript"/>
        <sz val="6"/>
        <rFont val="Verdana"/>
        <family val="2"/>
      </rPr>
      <t>0</t>
    </r>
    <r>
      <rPr>
        <b/>
        <sz val="6"/>
        <rFont val="Verdana"/>
        <family val="2"/>
      </rPr>
      <t>=a+b</t>
    </r>
    <r>
      <rPr>
        <b/>
        <sz val="6"/>
        <rFont val="Arial Cyr"/>
        <family val="0"/>
      </rPr>
      <t>·</t>
    </r>
    <r>
      <rPr>
        <b/>
        <sz val="6"/>
        <rFont val="Verdana"/>
        <family val="2"/>
      </rPr>
      <t>lnC</t>
    </r>
  </si>
  <si>
    <t>Время, дата начала анализа:</t>
  </si>
  <si>
    <t>№
пробы</t>
  </si>
  <si>
    <t>Наименование
образца</t>
  </si>
  <si>
    <t>Сравнение полученной концентрации антибиотика с пределом  обнаружения по методике
(больше/меньше)</t>
  </si>
  <si>
    <r>
      <t>Конц. град. 
р-ра, нг/см</t>
    </r>
    <r>
      <rPr>
        <b/>
        <vertAlign val="superscript"/>
        <sz val="10"/>
        <rFont val="Calibri"/>
        <family val="2"/>
      </rPr>
      <t>3</t>
    </r>
  </si>
  <si>
    <r>
      <t>Bi</t>
    </r>
    <r>
      <rPr>
        <b/>
        <vertAlign val="subscript"/>
        <sz val="10"/>
        <rFont val="Calibri"/>
        <family val="2"/>
      </rPr>
      <t xml:space="preserve">         </t>
    </r>
  </si>
  <si>
    <t>Bi/B0
(%)</t>
  </si>
  <si>
    <t>CV (%)</t>
  </si>
  <si>
    <r>
      <t xml:space="preserve">Оптическая плотность
</t>
    </r>
    <r>
      <rPr>
        <b/>
        <sz val="9"/>
        <color indexed="8"/>
        <rFont val="Verdana"/>
        <family val="2"/>
      </rPr>
      <t>B</t>
    </r>
  </si>
  <si>
    <r>
      <t xml:space="preserve">Отношение 
</t>
    </r>
    <r>
      <rPr>
        <b/>
        <sz val="9"/>
        <rFont val="Verdana"/>
        <family val="2"/>
      </rPr>
      <t>Bi/Bo</t>
    </r>
  </si>
  <si>
    <t>Матрица</t>
  </si>
  <si>
    <t xml:space="preserve">Фактор </t>
  </si>
  <si>
    <t>Предел определения</t>
  </si>
  <si>
    <t>Верхняя граница</t>
  </si>
  <si>
    <t>U, %</t>
  </si>
  <si>
    <t>CD, %</t>
  </si>
  <si>
    <t>r, %</t>
  </si>
  <si>
    <t>Наименование образца</t>
  </si>
  <si>
    <t>U</t>
  </si>
  <si>
    <t>CD</t>
  </si>
  <si>
    <t>CD абс</t>
  </si>
  <si>
    <t>проба 1</t>
  </si>
  <si>
    <t>проба 2</t>
  </si>
  <si>
    <t>проба 3</t>
  </si>
  <si>
    <t>проба 4</t>
  </si>
  <si>
    <t>проба 5</t>
  </si>
  <si>
    <t>проба 6</t>
  </si>
  <si>
    <t>проба 7</t>
  </si>
  <si>
    <t>проба 8</t>
  </si>
  <si>
    <t>проба 9</t>
  </si>
  <si>
    <t>проба 10</t>
  </si>
  <si>
    <t>проба 11</t>
  </si>
  <si>
    <t>проба 12</t>
  </si>
  <si>
    <t>проба 13</t>
  </si>
  <si>
    <t>проба 14</t>
  </si>
  <si>
    <t>проба 15</t>
  </si>
  <si>
    <t>проба 16</t>
  </si>
  <si>
    <t>проба 17</t>
  </si>
  <si>
    <t>проба 18</t>
  </si>
  <si>
    <t>проба 19</t>
  </si>
  <si>
    <t>проба 20</t>
  </si>
  <si>
    <t>проба 21</t>
  </si>
  <si>
    <t>проба 22</t>
  </si>
  <si>
    <t>X1             X2</t>
  </si>
  <si>
    <t>проба 23</t>
  </si>
  <si>
    <t>проба 24</t>
  </si>
  <si>
    <t>проба 25</t>
  </si>
  <si>
    <t>проба 26</t>
  </si>
  <si>
    <t>проба 27</t>
  </si>
  <si>
    <t>проба 28</t>
  </si>
  <si>
    <t>проба 29</t>
  </si>
  <si>
    <t>проба 30</t>
  </si>
  <si>
    <t>проба 31</t>
  </si>
  <si>
    <t>проба 32</t>
  </si>
  <si>
    <t>проба 33</t>
  </si>
  <si>
    <t>проба 34</t>
  </si>
  <si>
    <t>проба 35</t>
  </si>
  <si>
    <t>проба 36</t>
  </si>
  <si>
    <t>проба 37</t>
  </si>
  <si>
    <t>проба 38</t>
  </si>
  <si>
    <t>проба 39</t>
  </si>
  <si>
    <t>проба 40</t>
  </si>
  <si>
    <t>проба 41</t>
  </si>
  <si>
    <t>проба 42</t>
  </si>
  <si>
    <t>проба 43</t>
  </si>
  <si>
    <t>±</t>
  </si>
  <si>
    <r>
      <t>Проверка приемлимости результатов измерений, полученных в условиях</t>
    </r>
    <r>
      <rPr>
        <b/>
        <sz val="12"/>
        <rFont val="Times New Roman"/>
        <family val="1"/>
      </rPr>
      <t xml:space="preserve"> повторяемости</t>
    </r>
  </si>
  <si>
    <t>Х ср = (Х1+Х2)/2</t>
  </si>
  <si>
    <t>r абс = 0,01*r*Xср</t>
  </si>
  <si>
    <r>
      <t xml:space="preserve">Результаты </t>
    </r>
    <r>
      <rPr>
        <b/>
        <sz val="12"/>
        <rFont val="Times New Roman"/>
        <family val="1"/>
      </rPr>
      <t>приемлимы</t>
    </r>
    <r>
      <rPr>
        <sz val="12"/>
        <rFont val="Times New Roman"/>
        <family val="1"/>
      </rPr>
      <t xml:space="preserve"> при их соответсви условию</t>
    </r>
  </si>
  <si>
    <t>ǀX1-X2ǀ ≤ r абс</t>
  </si>
  <si>
    <r>
      <t xml:space="preserve">Проверка приемлипости результатов измернеий, полученных в условиях </t>
    </r>
    <r>
      <rPr>
        <b/>
        <sz val="12"/>
        <rFont val="Times New Roman"/>
        <family val="1"/>
      </rPr>
      <t>промежуточной прецизионности</t>
    </r>
  </si>
  <si>
    <t>CD абс = 0,01*CD*Xср</t>
  </si>
  <si>
    <t>ǀX1-X2ǀ ≤CD абс</t>
  </si>
  <si>
    <r>
      <rPr>
        <b/>
        <sz val="12"/>
        <rFont val="Times New Roman"/>
        <family val="1"/>
      </rPr>
      <t>Расширенная неопределенность</t>
    </r>
    <r>
      <rPr>
        <sz val="12"/>
        <rFont val="Times New Roman"/>
        <family val="1"/>
      </rPr>
      <t xml:space="preserve"> результатов измерений</t>
    </r>
  </si>
  <si>
    <t>U(X) = 0,01*U*Xср</t>
  </si>
  <si>
    <r>
      <t xml:space="preserve">U, % </t>
    </r>
    <r>
      <rPr>
        <sz val="9"/>
        <rFont val="Times New Roman"/>
        <family val="1"/>
      </rPr>
      <t xml:space="preserve">относительная расширенная неопределенность </t>
    </r>
  </si>
  <si>
    <t>r, % предел повторяемости</t>
  </si>
  <si>
    <t>CD, % критическая разность</t>
  </si>
  <si>
    <t xml:space="preserve"> U(X) расширенная неопределенность</t>
  </si>
  <si>
    <t>Контроль точности результатов измерения</t>
  </si>
  <si>
    <t>Для рассчета контроля точности результатов измерений выберите из списка матрицу образца .</t>
  </si>
  <si>
    <t>Предел, мг/кг</t>
  </si>
  <si>
    <t>Верхний диапазон, мг/кг</t>
  </si>
  <si>
    <r>
      <t xml:space="preserve">РЕЗУЛЬТАТ                           Хср     </t>
    </r>
    <r>
      <rPr>
        <b/>
        <sz val="12"/>
        <rFont val="Calibri"/>
        <family val="2"/>
      </rPr>
      <t>±     U(X) (мг/кг)</t>
    </r>
  </si>
  <si>
    <t>ǀX1-X2ǀ</t>
  </si>
  <si>
    <t>Оценка приемлимости в условиях повторяемости</t>
  </si>
  <si>
    <t>Оценка приемлимости в условиях промежуточной прецизионности</t>
  </si>
  <si>
    <r>
      <rPr>
        <sz val="24"/>
        <rFont val="Times New Roman"/>
        <family val="1"/>
      </rPr>
      <t xml:space="preserve">r </t>
    </r>
    <r>
      <rPr>
        <sz val="12"/>
        <rFont val="Times New Roman"/>
        <family val="1"/>
      </rPr>
      <t>абс</t>
    </r>
  </si>
  <si>
    <t>Наименование пробы</t>
  </si>
  <si>
    <t>Фактор разбавления</t>
  </si>
  <si>
    <t xml:space="preserve">Bi1          </t>
  </si>
  <si>
    <t xml:space="preserve">Bi2         </t>
  </si>
  <si>
    <r>
      <t xml:space="preserve">Фактор разбавления
</t>
    </r>
    <r>
      <rPr>
        <b/>
        <sz val="9"/>
        <color indexed="8"/>
        <rFont val="Verdana"/>
        <family val="2"/>
      </rPr>
      <t>F</t>
    </r>
  </si>
  <si>
    <t>1016-04ЕА ИФА антибиотик Тетрациклин</t>
  </si>
  <si>
    <t>С004-01</t>
  </si>
  <si>
    <t>С004-01 ИФАантибиотик-стрептомицин</t>
  </si>
  <si>
    <t>сгущ мол, мед</t>
  </si>
  <si>
    <t>сгущеное молоко, мед</t>
  </si>
  <si>
    <t>мясо, мясные продукты, субпродукты, консервы, яйца, сало, шпик, жир</t>
  </si>
  <si>
    <t>молоко, мол сух, молочные смеси</t>
  </si>
  <si>
    <t>йогурт, кефир, сметана, сыворотка, коктейли, мороженое, творог, масло, сыр</t>
  </si>
  <si>
    <t xml:space="preserve">молоко, молоко сухое, молочные смеси, йогурт, кефир, сметана, сыворотка, коктейли, мороженое, творог, масло сливочное, сыр </t>
  </si>
  <si>
    <t>Молоко_Молоко сухое_ Молочные смеси для дет питания</t>
  </si>
  <si>
    <t>Йогурт_Кефир_Сметана_Сыворотка_Коктейли_Мороженое_Твогрог_Масло слив_Сыр</t>
  </si>
  <si>
    <t>Жир_Сало_Шпик_Субпродукты (почки)</t>
  </si>
  <si>
    <t>Сгущенное молоко_Мед</t>
  </si>
  <si>
    <t>Мясо_мясные продукты_Яйца_Субпродукты (печень)_Консервы</t>
  </si>
  <si>
    <r>
      <t xml:space="preserve">Концентрация
остаточного
количества 
антибиотика
в каждой
пробе
</t>
    </r>
    <r>
      <rPr>
        <b/>
        <sz val="9"/>
        <color indexed="8"/>
        <rFont val="Verdana"/>
        <family val="2"/>
      </rPr>
      <t>X  (мг/кг)</t>
    </r>
  </si>
  <si>
    <r>
      <t xml:space="preserve">Результат
(расчет  концентрации остаточного
количества 
антибиотика среднее
по парралелям)
</t>
    </r>
    <r>
      <rPr>
        <b/>
        <sz val="9"/>
        <color indexed="8"/>
        <rFont val="Verdana"/>
        <family val="2"/>
      </rPr>
      <t>Хср  (мг/кг)</t>
    </r>
  </si>
  <si>
    <r>
      <t xml:space="preserve">Концентрация 
антибиотика с
использованием
предела
 измерений методики
</t>
    </r>
    <r>
      <rPr>
        <b/>
        <sz val="9"/>
        <color indexed="8"/>
        <rFont val="Verdana"/>
        <family val="2"/>
      </rPr>
      <t>(мг/кг)</t>
    </r>
  </si>
  <si>
    <r>
      <t xml:space="preserve">Коэффицент
вариации
оптической 
плотности
в парралелях
</t>
    </r>
    <r>
      <rPr>
        <b/>
        <sz val="9"/>
        <rFont val="Verdana"/>
        <family val="2"/>
      </rPr>
      <t>CV (%)</t>
    </r>
  </si>
  <si>
    <r>
      <rPr>
        <b/>
        <sz val="12"/>
        <color indexed="9"/>
        <rFont val="Verdana"/>
        <family val="2"/>
      </rPr>
      <t>Заключение на соответствие ТР ТС 034/2013 "О безопасности мяса и мясной продукции", утвержденного 09.10.2013 решением Комиссии Таможенного союза  № 68 Допустимый уровень &lt; 0,2  (мг/кг)</t>
    </r>
    <r>
      <rPr>
        <sz val="12"/>
        <color indexed="9"/>
        <rFont val="Verdana"/>
        <family val="2"/>
      </rPr>
      <t xml:space="preserve">    </t>
    </r>
  </si>
  <si>
    <r>
      <t xml:space="preserve">Заключение на соответствие
 </t>
    </r>
    <r>
      <rPr>
        <b/>
        <sz val="12"/>
        <color indexed="9"/>
        <rFont val="Verdana"/>
        <family val="2"/>
      </rPr>
      <t>ТР ТС 033/2013</t>
    </r>
    <r>
      <rPr>
        <sz val="12"/>
        <color indexed="9"/>
        <rFont val="Verdana"/>
        <family val="2"/>
      </rPr>
      <t xml:space="preserve"> "О безопасности молока и молочной продукции", утвержденного 09.10.2013 решением Совета Евразийской экономической комиссии  № 67
</t>
    </r>
    <r>
      <rPr>
        <b/>
        <sz val="12"/>
        <color indexed="9"/>
        <rFont val="Verdana"/>
        <family val="2"/>
      </rPr>
      <t>Допустимый уровень
&lt; 0,2  (мг/кг)</t>
    </r>
    <r>
      <rPr>
        <sz val="12"/>
        <color indexed="9"/>
        <rFont val="Verdana"/>
        <family val="2"/>
      </rPr>
      <t xml:space="preserve">   </t>
    </r>
  </si>
  <si>
    <r>
      <t xml:space="preserve">Заключение на соответствие
 </t>
    </r>
    <r>
      <rPr>
        <b/>
        <sz val="12"/>
        <color indexed="9"/>
        <rFont val="Verdana"/>
        <family val="2"/>
      </rPr>
      <t>CанПин №52</t>
    </r>
    <r>
      <rPr>
        <sz val="12"/>
        <color indexed="9"/>
        <rFont val="Verdana"/>
        <family val="2"/>
      </rPr>
      <t xml:space="preserve"> "Требования к продовольственному сырью и пищевым продуктам", утвержденным 21.06.2013 
</t>
    </r>
    <r>
      <rPr>
        <b/>
        <sz val="12"/>
        <color indexed="9"/>
        <rFont val="Verdana"/>
        <family val="2"/>
      </rPr>
      <t xml:space="preserve">Допустимый уровень
&lt; 0,2 (мг/кг)  </t>
    </r>
    <r>
      <rPr>
        <sz val="12"/>
        <color indexed="9"/>
        <rFont val="Verdana"/>
        <family val="2"/>
      </rPr>
      <t xml:space="preserve"> </t>
    </r>
  </si>
  <si>
    <r>
      <t xml:space="preserve">
</t>
    </r>
    <r>
      <rPr>
        <b/>
        <sz val="9"/>
        <color indexed="8"/>
        <rFont val="Verdana"/>
        <family val="2"/>
      </rPr>
      <t>Хср  (мг/кг)</t>
    </r>
  </si>
  <si>
    <t>Предел определения, мг/кг</t>
  </si>
  <si>
    <t>Верхняя граница, мг/кг</t>
  </si>
  <si>
    <t xml:space="preserve">Заключение на соответствие
 ТР ТС 033/2013 "О безопасности молока и молочной продукции", утвержденного 09.10.2013 решением Совета Евразийской экономической комиссии  № 67
Допустимый уровень
&lt; 0,2  (мг/кг)   </t>
  </si>
  <si>
    <t xml:space="preserve">Альгимед Техно ® Программа для обработки результатов ИФА в Excel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</si>
</sst>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_ "/>
    <numFmt numFmtId="185" formatCode="0_ "/>
    <numFmt numFmtId="186" formatCode="0.0_ "/>
    <numFmt numFmtId="187" formatCode="0.00_ "/>
    <numFmt numFmtId="188" formatCode="0.000_ "/>
    <numFmt numFmtId="189" formatCode="0.000_);[Red]\(0.000\)"/>
    <numFmt numFmtId="190" formatCode="0_);[Red]\(0\)"/>
    <numFmt numFmtId="191" formatCode="0.000"/>
    <numFmt numFmtId="192" formatCode="0.00_);[Red]\(0.00\)"/>
    <numFmt numFmtId="193" formatCode="0.00_);\(0.00\)"/>
    <numFmt numFmtId="194" formatCode="0.000_);\(0.000\)"/>
    <numFmt numFmtId="195" formatCode="0.0"/>
    <numFmt numFmtId="196" formatCode="0.000000"/>
    <numFmt numFmtId="197" formatCode="#,##0.00;[Red]#,##0.00"/>
    <numFmt numFmtId="198" formatCode="#,##0.000000"/>
    <numFmt numFmtId="199" formatCode="0.00000"/>
    <numFmt numFmtId="200" formatCode="0.0000"/>
  </numFmts>
  <fonts count="115">
    <font>
      <sz val="12"/>
      <name val="宋体"/>
      <family val="0"/>
    </font>
    <font>
      <u val="single"/>
      <sz val="12"/>
      <color indexed="12"/>
      <name val="宋体"/>
      <family val="0"/>
    </font>
    <font>
      <u val="single"/>
      <sz val="12"/>
      <color indexed="36"/>
      <name val="宋体"/>
      <family val="0"/>
    </font>
    <font>
      <sz val="10"/>
      <name val="Verdana"/>
      <family val="2"/>
    </font>
    <font>
      <sz val="9"/>
      <name val="Verdana"/>
      <family val="2"/>
    </font>
    <font>
      <b/>
      <sz val="9"/>
      <color indexed="12"/>
      <name val="Verdana"/>
      <family val="2"/>
    </font>
    <font>
      <sz val="9"/>
      <color indexed="10"/>
      <name val="Verdana"/>
      <family val="2"/>
    </font>
    <font>
      <b/>
      <sz val="11"/>
      <name val="Verdana"/>
      <family val="2"/>
    </font>
    <font>
      <sz val="11"/>
      <name val="Verdana"/>
      <family val="2"/>
    </font>
    <font>
      <sz val="11"/>
      <color indexed="10"/>
      <name val="Verdana"/>
      <family val="2"/>
    </font>
    <font>
      <sz val="10"/>
      <color indexed="10"/>
      <name val="Verdana"/>
      <family val="2"/>
    </font>
    <font>
      <b/>
      <u val="single"/>
      <sz val="10"/>
      <name val="Verdana"/>
      <family val="2"/>
    </font>
    <font>
      <b/>
      <sz val="9"/>
      <name val="Verdana"/>
      <family val="2"/>
    </font>
    <font>
      <b/>
      <sz val="12"/>
      <color indexed="9"/>
      <name val="Verdana"/>
      <family val="2"/>
    </font>
    <font>
      <b/>
      <sz val="10"/>
      <name val="Verdana"/>
      <family val="2"/>
    </font>
    <font>
      <sz val="12"/>
      <name val="Verdana"/>
      <family val="2"/>
    </font>
    <font>
      <sz val="12"/>
      <color indexed="10"/>
      <name val="Verdana"/>
      <family val="2"/>
    </font>
    <font>
      <b/>
      <sz val="12"/>
      <name val="Verdana"/>
      <family val="2"/>
    </font>
    <font>
      <sz val="12"/>
      <name val="Arial"/>
      <family val="2"/>
    </font>
    <font>
      <u val="single"/>
      <sz val="12"/>
      <color indexed="12"/>
      <name val="Arial"/>
      <family val="2"/>
    </font>
    <font>
      <sz val="11"/>
      <name val="Courier New"/>
      <family val="3"/>
    </font>
    <font>
      <b/>
      <sz val="11"/>
      <name val="Courier New"/>
      <family val="3"/>
    </font>
    <font>
      <sz val="10"/>
      <name val="Courier New"/>
      <family val="3"/>
    </font>
    <font>
      <sz val="9"/>
      <color indexed="8"/>
      <name val="Verdana"/>
      <family val="2"/>
    </font>
    <font>
      <b/>
      <sz val="10"/>
      <name val="Courier New"/>
      <family val="3"/>
    </font>
    <font>
      <b/>
      <u val="single"/>
      <sz val="12"/>
      <name val="Arial Baltic"/>
      <family val="2"/>
    </font>
    <font>
      <b/>
      <sz val="14"/>
      <color indexed="12"/>
      <name val="Arial Baltic"/>
      <family val="2"/>
    </font>
    <font>
      <b/>
      <sz val="10"/>
      <color indexed="12"/>
      <name val="Verdana"/>
      <family val="2"/>
    </font>
    <font>
      <sz val="10"/>
      <color indexed="12"/>
      <name val="Verdana"/>
      <family val="2"/>
    </font>
    <font>
      <sz val="10"/>
      <name val="Arial"/>
      <family val="2"/>
    </font>
    <font>
      <b/>
      <u val="single"/>
      <sz val="12"/>
      <color indexed="10"/>
      <name val="Arial Baltic"/>
      <family val="2"/>
    </font>
    <font>
      <b/>
      <u val="single"/>
      <sz val="11"/>
      <color indexed="16"/>
      <name val="Verdana"/>
      <family val="2"/>
    </font>
    <font>
      <b/>
      <sz val="12"/>
      <color indexed="16"/>
      <name val="Arial Baltic"/>
      <family val="2"/>
    </font>
    <font>
      <b/>
      <sz val="14"/>
      <color indexed="10"/>
      <name val="Arial Baltic"/>
      <family val="2"/>
    </font>
    <font>
      <sz val="3"/>
      <color indexed="8"/>
      <name val="宋体"/>
      <family val="0"/>
    </font>
    <font>
      <sz val="3.25"/>
      <color indexed="8"/>
      <name val="宋体"/>
      <family val="0"/>
    </font>
    <font>
      <sz val="2.75"/>
      <color indexed="8"/>
      <name val="宋体"/>
      <family val="0"/>
    </font>
    <font>
      <b/>
      <sz val="9"/>
      <name val="Arial Cyr"/>
      <family val="0"/>
    </font>
    <font>
      <b/>
      <vertAlign val="subscript"/>
      <sz val="9"/>
      <name val="Verdana"/>
      <family val="2"/>
    </font>
    <font>
      <b/>
      <vertAlign val="subscript"/>
      <sz val="9"/>
      <color indexed="12"/>
      <name val="Verdana"/>
      <family val="2"/>
    </font>
    <font>
      <b/>
      <vertAlign val="subscript"/>
      <sz val="10"/>
      <name val="Verdana"/>
      <family val="2"/>
    </font>
    <font>
      <b/>
      <sz val="12"/>
      <color indexed="16"/>
      <name val="Arial"/>
      <family val="2"/>
    </font>
    <font>
      <b/>
      <vertAlign val="superscript"/>
      <sz val="9"/>
      <name val="Verdana"/>
      <family val="2"/>
    </font>
    <font>
      <b/>
      <sz val="11"/>
      <color indexed="9"/>
      <name val="Arial"/>
      <family val="2"/>
    </font>
    <font>
      <b/>
      <sz val="10"/>
      <name val="Arial"/>
      <family val="2"/>
    </font>
    <font>
      <b/>
      <sz val="9"/>
      <name val="Arial"/>
      <family val="2"/>
    </font>
    <font>
      <b/>
      <vertAlign val="subscript"/>
      <sz val="10"/>
      <name val="Arial"/>
      <family val="2"/>
    </font>
    <font>
      <b/>
      <sz val="10"/>
      <color indexed="10"/>
      <name val="Verdana"/>
      <family val="2"/>
    </font>
    <font>
      <b/>
      <sz val="10"/>
      <color indexed="17"/>
      <name val="Verdana"/>
      <family val="2"/>
    </font>
    <font>
      <sz val="9"/>
      <color indexed="57"/>
      <name val="Verdana"/>
      <family val="2"/>
    </font>
    <font>
      <b/>
      <sz val="6"/>
      <name val="Verdana"/>
      <family val="2"/>
    </font>
    <font>
      <b/>
      <vertAlign val="subscript"/>
      <sz val="6"/>
      <name val="Verdana"/>
      <family val="2"/>
    </font>
    <font>
      <b/>
      <sz val="6"/>
      <name val="Arial Cyr"/>
      <family val="0"/>
    </font>
    <font>
      <sz val="6"/>
      <name val="Verdana"/>
      <family val="2"/>
    </font>
    <font>
      <b/>
      <vertAlign val="superscript"/>
      <sz val="10"/>
      <name val="Calibri"/>
      <family val="2"/>
    </font>
    <font>
      <b/>
      <vertAlign val="subscript"/>
      <sz val="10"/>
      <name val="Calibri"/>
      <family val="2"/>
    </font>
    <font>
      <b/>
      <sz val="9"/>
      <color indexed="8"/>
      <name val="Verdana"/>
      <family val="2"/>
    </font>
    <font>
      <sz val="12"/>
      <name val="Times New Roman"/>
      <family val="1"/>
    </font>
    <font>
      <sz val="12"/>
      <name val="Calibri"/>
      <family val="2"/>
    </font>
    <font>
      <b/>
      <sz val="18"/>
      <name val="Times New Roman"/>
      <family val="1"/>
    </font>
    <font>
      <b/>
      <sz val="12"/>
      <name val="Calibri"/>
      <family val="2"/>
    </font>
    <font>
      <b/>
      <sz val="12"/>
      <name val="Times New Roman"/>
      <family val="1"/>
    </font>
    <font>
      <sz val="9"/>
      <name val="Times New Roman"/>
      <family val="1"/>
    </font>
    <font>
      <sz val="10"/>
      <name val="Times New Roman"/>
      <family val="1"/>
    </font>
    <font>
      <sz val="8"/>
      <name val="Times New Roman"/>
      <family val="1"/>
    </font>
    <font>
      <sz val="8"/>
      <color indexed="8"/>
      <name val="Verdana"/>
      <family val="2"/>
    </font>
    <font>
      <sz val="24"/>
      <name val="Times New Roman"/>
      <family val="1"/>
    </font>
    <font>
      <b/>
      <sz val="10"/>
      <name val="Calibri"/>
      <family val="2"/>
    </font>
    <font>
      <sz val="12"/>
      <color indexed="9"/>
      <name val="Verdana"/>
      <family val="2"/>
    </font>
    <font>
      <u val="single"/>
      <sz val="12"/>
      <name val="宋体"/>
      <family val="0"/>
    </font>
    <font>
      <u val="single"/>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4"/>
      <color indexed="17"/>
      <name val="Aharoni"/>
      <family val="0"/>
    </font>
    <font>
      <b/>
      <sz val="14"/>
      <color indexed="12"/>
      <name val="Aharoni"/>
      <family val="0"/>
    </font>
    <font>
      <sz val="10"/>
      <color indexed="8"/>
      <name val="Verdana"/>
      <family val="2"/>
    </font>
    <font>
      <b/>
      <sz val="10"/>
      <color indexed="8"/>
      <name val="Verdana"/>
      <family val="2"/>
    </font>
    <font>
      <b/>
      <vertAlign val="superscript"/>
      <sz val="10"/>
      <color indexed="8"/>
      <name val="Verdana"/>
      <family val="2"/>
    </font>
    <font>
      <b/>
      <sz val="9.75"/>
      <color indexed="8"/>
      <name val="Verdana"/>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Verdana"/>
      <family val="2"/>
    </font>
    <font>
      <b/>
      <sz val="14"/>
      <color rgb="FF00B050"/>
      <name val="Aharoni"/>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66FFCC"/>
        <bgColor indexed="64"/>
      </patternFill>
    </fill>
    <fill>
      <patternFill patternType="solid">
        <fgColor theme="5"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1" applyNumberFormat="0" applyAlignment="0" applyProtection="0"/>
    <xf numFmtId="0" fontId="99" fillId="26" borderId="2" applyNumberFormat="0" applyAlignment="0" applyProtection="0"/>
    <xf numFmtId="0" fontId="100"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27" borderId="7" applyNumberFormat="0" applyAlignment="0" applyProtection="0"/>
    <xf numFmtId="0" fontId="106" fillId="0" borderId="0" applyNumberFormat="0" applyFill="0" applyBorder="0" applyAlignment="0" applyProtection="0"/>
    <xf numFmtId="0" fontId="107" fillId="28" borderId="0" applyNumberFormat="0" applyBorder="0" applyAlignment="0" applyProtection="0"/>
    <xf numFmtId="0" fontId="2" fillId="0" borderId="0" applyNumberFormat="0" applyFill="0" applyBorder="0" applyAlignment="0" applyProtection="0"/>
    <xf numFmtId="0" fontId="108" fillId="29" borderId="0" applyNumberFormat="0" applyBorder="0" applyAlignment="0" applyProtection="0"/>
    <xf numFmtId="0" fontId="10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12" fillId="31" borderId="0" applyNumberFormat="0" applyBorder="0" applyAlignment="0" applyProtection="0"/>
  </cellStyleXfs>
  <cellXfs count="497">
    <xf numFmtId="0" fontId="0" fillId="0" borderId="0" xfId="0" applyAlignment="1">
      <alignment/>
    </xf>
    <xf numFmtId="0" fontId="3" fillId="0" borderId="0" xfId="0" applyFont="1" applyBorder="1" applyAlignment="1">
      <alignment horizontal="center"/>
    </xf>
    <xf numFmtId="0" fontId="3" fillId="0" borderId="0" xfId="0" applyFont="1" applyAlignment="1">
      <alignment vertical="top"/>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0" xfId="0" applyFont="1" applyAlignment="1">
      <alignment horizontal="left" vertical="top"/>
    </xf>
    <xf numFmtId="0" fontId="3" fillId="0" borderId="0" xfId="0" applyFont="1" applyFill="1" applyAlignment="1">
      <alignment/>
    </xf>
    <xf numFmtId="1" fontId="3" fillId="0" borderId="0" xfId="0" applyNumberFormat="1" applyFont="1" applyFill="1" applyBorder="1" applyAlignment="1">
      <alignment/>
    </xf>
    <xf numFmtId="0" fontId="3" fillId="0" borderId="0" xfId="0" applyFont="1" applyFill="1" applyBorder="1" applyAlignment="1">
      <alignment/>
    </xf>
    <xf numFmtId="1" fontId="3" fillId="0" borderId="0" xfId="0" applyNumberFormat="1" applyFont="1" applyFill="1" applyBorder="1" applyAlignment="1">
      <alignment horizontal="center"/>
    </xf>
    <xf numFmtId="184" fontId="14" fillId="0" borderId="0" xfId="0" applyNumberFormat="1" applyFont="1" applyFill="1" applyBorder="1" applyAlignment="1">
      <alignment horizontal="center"/>
    </xf>
    <xf numFmtId="191" fontId="3" fillId="0" borderId="0" xfId="0" applyNumberFormat="1" applyFont="1" applyBorder="1" applyAlignment="1">
      <alignment horizontal="center"/>
    </xf>
    <xf numFmtId="1" fontId="3" fillId="0" borderId="0" xfId="0" applyNumberFormat="1" applyFont="1" applyBorder="1" applyAlignment="1">
      <alignment horizontal="center"/>
    </xf>
    <xf numFmtId="0" fontId="17"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10" xfId="0" applyFont="1" applyBorder="1" applyAlignment="1">
      <alignment horizontal="left" vertical="top"/>
    </xf>
    <xf numFmtId="0" fontId="17" fillId="32" borderId="0" xfId="0" applyFont="1" applyFill="1" applyBorder="1" applyAlignment="1">
      <alignment horizontal="left" vertical="top"/>
    </xf>
    <xf numFmtId="0" fontId="3" fillId="32" borderId="0" xfId="0" applyFont="1" applyFill="1" applyAlignment="1">
      <alignment vertical="top"/>
    </xf>
    <xf numFmtId="0" fontId="3" fillId="32" borderId="0" xfId="0" applyFont="1" applyFill="1" applyAlignment="1">
      <alignment horizontal="center" vertical="top"/>
    </xf>
    <xf numFmtId="0" fontId="3" fillId="0" borderId="0" xfId="0" applyFont="1" applyBorder="1" applyAlignment="1">
      <alignment horizontal="left" vertical="top"/>
    </xf>
    <xf numFmtId="0" fontId="4" fillId="0" borderId="0" xfId="0" applyFont="1" applyAlignment="1">
      <alignment horizontal="left" vertical="top"/>
    </xf>
    <xf numFmtId="0" fontId="23" fillId="0" borderId="0" xfId="0" applyFont="1" applyBorder="1" applyAlignment="1">
      <alignment horizontal="left" vertical="top"/>
    </xf>
    <xf numFmtId="0" fontId="23" fillId="0" borderId="0" xfId="0" applyFont="1" applyFill="1" applyBorder="1" applyAlignment="1">
      <alignment horizontal="left" vertical="top"/>
    </xf>
    <xf numFmtId="0" fontId="4" fillId="0" borderId="0" xfId="0" applyFont="1" applyBorder="1" applyAlignment="1">
      <alignment horizontal="left" vertical="top"/>
    </xf>
    <xf numFmtId="184" fontId="12" fillId="33" borderId="11" xfId="0" applyNumberFormat="1" applyFont="1" applyFill="1" applyBorder="1" applyAlignment="1" applyProtection="1">
      <alignment horizontal="center" vertical="top"/>
      <protection locked="0"/>
    </xf>
    <xf numFmtId="184" fontId="4" fillId="34" borderId="11" xfId="0" applyNumberFormat="1" applyFont="1" applyFill="1" applyBorder="1" applyAlignment="1" applyProtection="1">
      <alignment horizontal="center" vertical="top"/>
      <protection locked="0"/>
    </xf>
    <xf numFmtId="184" fontId="4" fillId="34" borderId="12" xfId="0" applyNumberFormat="1" applyFont="1" applyFill="1" applyBorder="1" applyAlignment="1" applyProtection="1">
      <alignment horizontal="center" vertical="top"/>
      <protection locked="0"/>
    </xf>
    <xf numFmtId="0" fontId="3" fillId="0" borderId="0" xfId="0" applyFont="1" applyBorder="1" applyAlignment="1" applyProtection="1">
      <alignment horizontal="left" vertical="top"/>
      <protection hidden="1"/>
    </xf>
    <xf numFmtId="0" fontId="3" fillId="0" borderId="0" xfId="0" applyFont="1" applyAlignment="1" applyProtection="1">
      <alignment horizontal="center" vertical="top"/>
      <protection hidden="1"/>
    </xf>
    <xf numFmtId="0" fontId="3" fillId="0" borderId="0" xfId="0" applyFont="1" applyAlignment="1" applyProtection="1">
      <alignment vertical="top"/>
      <protection hidden="1"/>
    </xf>
    <xf numFmtId="2" fontId="3" fillId="0" borderId="0" xfId="0" applyNumberFormat="1" applyFont="1" applyAlignment="1" applyProtection="1">
      <alignment vertical="top"/>
      <protection hidden="1"/>
    </xf>
    <xf numFmtId="2" fontId="3" fillId="0" borderId="0" xfId="0" applyNumberFormat="1" applyFont="1" applyBorder="1" applyAlignment="1" applyProtection="1">
      <alignment horizontal="center"/>
      <protection hidden="1"/>
    </xf>
    <xf numFmtId="191" fontId="3" fillId="0" borderId="0" xfId="0" applyNumberFormat="1"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2" fontId="3" fillId="0" borderId="0" xfId="0" applyNumberFormat="1" applyFont="1" applyFill="1" applyBorder="1" applyAlignment="1" applyProtection="1">
      <alignment horizontal="center"/>
      <protection hidden="1"/>
    </xf>
    <xf numFmtId="2" fontId="3" fillId="0" borderId="0" xfId="0" applyNumberFormat="1" applyFont="1" applyBorder="1" applyAlignment="1" applyProtection="1">
      <alignment horizontal="center" vertical="top"/>
      <protection hidden="1"/>
    </xf>
    <xf numFmtId="0" fontId="23" fillId="0" borderId="0" xfId="0" applyFont="1" applyBorder="1" applyAlignment="1">
      <alignment horizontal="center" vertical="top"/>
    </xf>
    <xf numFmtId="0" fontId="4" fillId="0" borderId="0" xfId="0" applyFont="1" applyAlignment="1">
      <alignment horizontal="center" vertical="top"/>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14" fillId="0" borderId="11" xfId="0" applyFont="1" applyBorder="1" applyAlignment="1">
      <alignment horizontal="center" vertical="top"/>
    </xf>
    <xf numFmtId="0" fontId="3" fillId="0" borderId="11" xfId="0" applyFont="1" applyBorder="1" applyAlignment="1">
      <alignment horizontal="left" vertical="top"/>
    </xf>
    <xf numFmtId="49" fontId="3" fillId="0" borderId="11" xfId="0" applyNumberFormat="1" applyFont="1" applyBorder="1" applyAlignment="1" applyProtection="1">
      <alignment horizontal="center" vertical="top"/>
      <protection hidden="1"/>
    </xf>
    <xf numFmtId="0" fontId="3" fillId="0" borderId="11" xfId="0" applyFont="1" applyBorder="1" applyAlignment="1" applyProtection="1">
      <alignment horizontal="left" vertical="top"/>
      <protection hidden="1"/>
    </xf>
    <xf numFmtId="2" fontId="3" fillId="0" borderId="11" xfId="0" applyNumberFormat="1" applyFont="1" applyBorder="1" applyAlignment="1" applyProtection="1">
      <alignment horizontal="right" vertical="top"/>
      <protection hidden="1"/>
    </xf>
    <xf numFmtId="2" fontId="3" fillId="0" borderId="11" xfId="0" applyNumberFormat="1" applyFont="1" applyFill="1" applyBorder="1" applyAlignment="1" applyProtection="1">
      <alignment horizontal="right"/>
      <protection hidden="1"/>
    </xf>
    <xf numFmtId="2" fontId="3" fillId="0" borderId="11" xfId="0" applyNumberFormat="1" applyFont="1" applyBorder="1" applyAlignment="1" applyProtection="1">
      <alignment horizontal="right"/>
      <protection hidden="1"/>
    </xf>
    <xf numFmtId="0" fontId="3" fillId="0" borderId="11" xfId="0" applyFont="1" applyFill="1" applyBorder="1" applyAlignment="1" applyProtection="1">
      <alignment horizontal="left" vertical="top"/>
      <protection hidden="1"/>
    </xf>
    <xf numFmtId="191" fontId="3" fillId="0" borderId="11" xfId="0" applyNumberFormat="1" applyFont="1" applyBorder="1" applyAlignment="1" applyProtection="1">
      <alignment horizontal="right" vertical="top"/>
      <protection hidden="1"/>
    </xf>
    <xf numFmtId="0" fontId="3" fillId="0" borderId="11" xfId="0" applyFont="1" applyBorder="1" applyAlignment="1" applyProtection="1">
      <alignment horizontal="center" vertical="top"/>
      <protection hidden="1"/>
    </xf>
    <xf numFmtId="0" fontId="3" fillId="0" borderId="11" xfId="0" applyFont="1" applyBorder="1" applyAlignment="1" applyProtection="1">
      <alignment vertical="top"/>
      <protection hidden="1"/>
    </xf>
    <xf numFmtId="2" fontId="3" fillId="0" borderId="11" xfId="0" applyNumberFormat="1" applyFont="1" applyBorder="1" applyAlignment="1" applyProtection="1">
      <alignment vertical="top"/>
      <protection hidden="1"/>
    </xf>
    <xf numFmtId="2" fontId="3" fillId="0" borderId="11" xfId="0" applyNumberFormat="1" applyFont="1" applyFill="1" applyBorder="1" applyAlignment="1" applyProtection="1">
      <alignment vertical="top"/>
      <protection hidden="1"/>
    </xf>
    <xf numFmtId="191" fontId="3" fillId="0" borderId="11" xfId="0" applyNumberFormat="1" applyFont="1" applyFill="1" applyBorder="1" applyAlignment="1" applyProtection="1">
      <alignment vertical="top"/>
      <protection hidden="1"/>
    </xf>
    <xf numFmtId="191" fontId="3" fillId="0" borderId="11" xfId="0" applyNumberFormat="1" applyFont="1" applyBorder="1" applyAlignment="1" applyProtection="1">
      <alignment vertical="top"/>
      <protection hidden="1"/>
    </xf>
    <xf numFmtId="191" fontId="3" fillId="0" borderId="0" xfId="0" applyNumberFormat="1" applyFont="1" applyAlignment="1">
      <alignment horizontal="center" vertical="top"/>
    </xf>
    <xf numFmtId="191" fontId="3" fillId="0" borderId="0" xfId="0" applyNumberFormat="1" applyFont="1" applyFill="1" applyBorder="1" applyAlignment="1">
      <alignment horizontal="center"/>
    </xf>
    <xf numFmtId="191" fontId="3" fillId="0" borderId="0" xfId="0" applyNumberFormat="1" applyFont="1" applyBorder="1" applyAlignment="1" applyProtection="1">
      <alignment horizontal="center"/>
      <protection hidden="1"/>
    </xf>
    <xf numFmtId="191" fontId="3" fillId="0" borderId="0" xfId="0" applyNumberFormat="1" applyFont="1" applyFill="1" applyBorder="1" applyAlignment="1" applyProtection="1">
      <alignment horizontal="center"/>
      <protection hidden="1"/>
    </xf>
    <xf numFmtId="191" fontId="3" fillId="0" borderId="0" xfId="0" applyNumberFormat="1" applyFont="1" applyBorder="1" applyAlignment="1" applyProtection="1">
      <alignment horizontal="center" vertical="top"/>
      <protection hidden="1"/>
    </xf>
    <xf numFmtId="191" fontId="3" fillId="0" borderId="0" xfId="0" applyNumberFormat="1" applyFont="1" applyBorder="1" applyAlignment="1">
      <alignment horizontal="center" vertical="top"/>
    </xf>
    <xf numFmtId="0" fontId="3" fillId="0" borderId="11" xfId="0" applyFont="1" applyBorder="1" applyAlignment="1">
      <alignment horizontal="right" vertical="top"/>
    </xf>
    <xf numFmtId="191" fontId="3" fillId="0" borderId="11" xfId="0" applyNumberFormat="1" applyFont="1" applyFill="1" applyBorder="1" applyAlignment="1" applyProtection="1">
      <alignment horizontal="right"/>
      <protection hidden="1"/>
    </xf>
    <xf numFmtId="184" fontId="4" fillId="34" borderId="11" xfId="0" applyNumberFormat="1" applyFont="1" applyFill="1" applyBorder="1" applyAlignment="1" applyProtection="1">
      <alignment horizontal="center" vertical="top"/>
      <protection locked="0"/>
    </xf>
    <xf numFmtId="192" fontId="4" fillId="0" borderId="11" xfId="0" applyNumberFormat="1" applyFont="1" applyFill="1" applyBorder="1" applyAlignment="1" applyProtection="1">
      <alignment horizontal="center" vertical="top"/>
      <protection/>
    </xf>
    <xf numFmtId="189" fontId="4" fillId="0" borderId="11" xfId="0" applyNumberFormat="1" applyFont="1" applyFill="1" applyBorder="1" applyAlignment="1" applyProtection="1">
      <alignment horizontal="center" vertical="top"/>
      <protection/>
    </xf>
    <xf numFmtId="188" fontId="4" fillId="0" borderId="11" xfId="0" applyNumberFormat="1" applyFont="1" applyFill="1" applyBorder="1" applyAlignment="1" applyProtection="1">
      <alignment horizontal="center" vertical="top"/>
      <protection/>
    </xf>
    <xf numFmtId="184" fontId="4" fillId="32" borderId="11" xfId="0" applyNumberFormat="1" applyFont="1" applyFill="1" applyBorder="1" applyAlignment="1" applyProtection="1">
      <alignment horizontal="center" vertical="top"/>
      <protection/>
    </xf>
    <xf numFmtId="10" fontId="4" fillId="0" borderId="11" xfId="57" applyNumberFormat="1" applyFont="1" applyBorder="1" applyAlignment="1" applyProtection="1">
      <alignment horizontal="center" vertical="top"/>
      <protection hidden="1"/>
    </xf>
    <xf numFmtId="184" fontId="14" fillId="0" borderId="11" xfId="0" applyNumberFormat="1" applyFont="1" applyFill="1" applyBorder="1" applyAlignment="1" applyProtection="1">
      <alignment horizontal="center" vertical="top"/>
      <protection/>
    </xf>
    <xf numFmtId="189" fontId="3" fillId="0" borderId="11" xfId="0" applyNumberFormat="1" applyFont="1" applyBorder="1" applyAlignment="1" applyProtection="1">
      <alignment horizontal="center" vertical="center"/>
      <protection/>
    </xf>
    <xf numFmtId="184" fontId="12" fillId="35" borderId="11" xfId="0" applyNumberFormat="1" applyFont="1" applyFill="1" applyBorder="1" applyAlignment="1" applyProtection="1">
      <alignment horizontal="center" vertical="center" wrapText="1"/>
      <protection/>
    </xf>
    <xf numFmtId="184" fontId="14" fillId="35" borderId="11" xfId="0" applyNumberFormat="1" applyFont="1" applyFill="1" applyBorder="1" applyAlignment="1" applyProtection="1">
      <alignment horizontal="center" vertical="center" wrapText="1"/>
      <protection/>
    </xf>
    <xf numFmtId="184" fontId="4" fillId="0" borderId="11" xfId="0" applyNumberFormat="1" applyFont="1" applyFill="1" applyBorder="1" applyAlignment="1" applyProtection="1">
      <alignment horizontal="center" vertical="top"/>
      <protection/>
    </xf>
    <xf numFmtId="184" fontId="4" fillId="0" borderId="12" xfId="0" applyNumberFormat="1" applyFont="1" applyFill="1" applyBorder="1" applyAlignment="1" applyProtection="1">
      <alignment horizontal="center" vertical="top"/>
      <protection/>
    </xf>
    <xf numFmtId="184" fontId="4" fillId="0" borderId="13" xfId="0" applyNumberFormat="1" applyFont="1" applyFill="1" applyBorder="1" applyAlignment="1" applyProtection="1">
      <alignment horizontal="center" vertical="top"/>
      <protection/>
    </xf>
    <xf numFmtId="184" fontId="4" fillId="0" borderId="14" xfId="0" applyNumberFormat="1" applyFont="1" applyFill="1" applyBorder="1" applyAlignment="1" applyProtection="1">
      <alignment horizontal="center" vertical="top"/>
      <protection/>
    </xf>
    <xf numFmtId="0" fontId="12" fillId="36" borderId="15" xfId="0" applyFont="1" applyFill="1" applyBorder="1" applyAlignment="1" applyProtection="1">
      <alignment horizontal="left" vertical="top"/>
      <protection/>
    </xf>
    <xf numFmtId="193" fontId="4" fillId="36" borderId="16" xfId="0" applyNumberFormat="1" applyFont="1" applyFill="1" applyBorder="1" applyAlignment="1" applyProtection="1">
      <alignment horizontal="center" vertical="top"/>
      <protection/>
    </xf>
    <xf numFmtId="0" fontId="12" fillId="36" borderId="17" xfId="0" applyFont="1" applyFill="1" applyBorder="1" applyAlignment="1" applyProtection="1">
      <alignment horizontal="left" vertical="top"/>
      <protection/>
    </xf>
    <xf numFmtId="193" fontId="4" fillId="36" borderId="18" xfId="0" applyNumberFormat="1" applyFont="1" applyFill="1" applyBorder="1" applyAlignment="1" applyProtection="1">
      <alignment horizontal="center" vertical="top"/>
      <protection/>
    </xf>
    <xf numFmtId="184" fontId="26" fillId="0" borderId="19" xfId="0" applyNumberFormat="1" applyFont="1" applyBorder="1" applyAlignment="1" applyProtection="1">
      <alignment vertical="top"/>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184" fontId="6" fillId="0" borderId="0" xfId="0" applyNumberFormat="1" applyFont="1" applyBorder="1" applyAlignment="1" applyProtection="1">
      <alignment horizontal="center" vertical="top"/>
      <protection/>
    </xf>
    <xf numFmtId="0" fontId="18"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18" fillId="0" borderId="0" xfId="0" applyFont="1" applyBorder="1" applyAlignment="1" applyProtection="1">
      <alignment horizontal="left" vertical="top"/>
      <protection/>
    </xf>
    <xf numFmtId="0" fontId="7" fillId="0" borderId="0" xfId="0" applyFont="1" applyAlignment="1" applyProtection="1">
      <alignment horizontal="left" vertical="top"/>
      <protection/>
    </xf>
    <xf numFmtId="0" fontId="8" fillId="0" borderId="0" xfId="0" applyFont="1" applyAlignment="1" applyProtection="1">
      <alignment horizontal="center" vertical="top"/>
      <protection/>
    </xf>
    <xf numFmtId="0" fontId="8" fillId="0" borderId="0" xfId="0" applyFont="1" applyAlignment="1" applyProtection="1">
      <alignment vertical="top"/>
      <protection/>
    </xf>
    <xf numFmtId="0" fontId="8" fillId="0" borderId="0" xfId="0" applyFont="1" applyBorder="1" applyAlignment="1" applyProtection="1">
      <alignment vertical="top"/>
      <protection/>
    </xf>
    <xf numFmtId="184" fontId="9" fillId="0" borderId="0" xfId="0" applyNumberFormat="1" applyFont="1" applyBorder="1" applyAlignment="1" applyProtection="1">
      <alignment horizontal="center" vertical="top"/>
      <protection/>
    </xf>
    <xf numFmtId="184" fontId="10" fillId="0" borderId="0" xfId="0" applyNumberFormat="1" applyFont="1" applyBorder="1" applyAlignment="1" applyProtection="1">
      <alignment horizontal="center" vertical="top"/>
      <protection/>
    </xf>
    <xf numFmtId="0" fontId="3" fillId="0" borderId="0" xfId="0" applyFont="1" applyBorder="1" applyAlignment="1" applyProtection="1">
      <alignment vertical="top"/>
      <protection/>
    </xf>
    <xf numFmtId="0" fontId="15" fillId="0" borderId="0" xfId="0" applyFont="1" applyAlignment="1" applyProtection="1">
      <alignment vertical="top"/>
      <protection/>
    </xf>
    <xf numFmtId="0" fontId="15" fillId="0" borderId="0" xfId="0" applyFont="1" applyBorder="1" applyAlignment="1" applyProtection="1">
      <alignment vertical="top"/>
      <protection/>
    </xf>
    <xf numFmtId="0" fontId="17" fillId="0" borderId="0" xfId="0" applyFont="1" applyAlignment="1" applyProtection="1">
      <alignment vertical="top"/>
      <protection/>
    </xf>
    <xf numFmtId="184" fontId="15" fillId="0" borderId="0" xfId="0" applyNumberFormat="1" applyFont="1" applyAlignment="1" applyProtection="1">
      <alignment vertical="top"/>
      <protection/>
    </xf>
    <xf numFmtId="190" fontId="14" fillId="37" borderId="20" xfId="0" applyNumberFormat="1" applyFont="1" applyFill="1" applyBorder="1" applyAlignment="1" applyProtection="1">
      <alignment horizontal="center" vertical="top"/>
      <protection/>
    </xf>
    <xf numFmtId="190" fontId="14" fillId="37" borderId="21" xfId="0" applyNumberFormat="1" applyFont="1" applyFill="1" applyBorder="1" applyAlignment="1" applyProtection="1">
      <alignment horizontal="center" vertical="top"/>
      <protection/>
    </xf>
    <xf numFmtId="0" fontId="17" fillId="0" borderId="0" xfId="0" applyFont="1" applyBorder="1" applyAlignment="1" applyProtection="1">
      <alignment vertical="top"/>
      <protection/>
    </xf>
    <xf numFmtId="184" fontId="14" fillId="37" borderId="22" xfId="0" applyNumberFormat="1" applyFont="1" applyFill="1" applyBorder="1" applyAlignment="1" applyProtection="1">
      <alignment horizontal="center" vertical="top"/>
      <protection/>
    </xf>
    <xf numFmtId="184" fontId="12" fillId="33" borderId="11" xfId="0" applyNumberFormat="1" applyFont="1" applyFill="1" applyBorder="1" applyAlignment="1" applyProtection="1">
      <alignment horizontal="center" vertical="top"/>
      <protection/>
    </xf>
    <xf numFmtId="0" fontId="14" fillId="37" borderId="22" xfId="0" applyFont="1" applyFill="1" applyBorder="1" applyAlignment="1" applyProtection="1">
      <alignment horizontal="center" vertical="top"/>
      <protection/>
    </xf>
    <xf numFmtId="0" fontId="14" fillId="37" borderId="23" xfId="0" applyFont="1" applyFill="1" applyBorder="1" applyAlignment="1" applyProtection="1">
      <alignment horizontal="center" vertical="top"/>
      <protection/>
    </xf>
    <xf numFmtId="0" fontId="3" fillId="0" borderId="0" xfId="0" applyFont="1" applyAlignment="1" applyProtection="1">
      <alignment vertical="top"/>
      <protection/>
    </xf>
    <xf numFmtId="0" fontId="14" fillId="0" borderId="0" xfId="0" applyFont="1" applyAlignment="1" applyProtection="1">
      <alignment vertical="top"/>
      <protection/>
    </xf>
    <xf numFmtId="184" fontId="30" fillId="0" borderId="0" xfId="0" applyNumberFormat="1" applyFont="1" applyFill="1" applyBorder="1" applyAlignment="1" applyProtection="1">
      <alignment horizontal="left" vertical="top"/>
      <protection/>
    </xf>
    <xf numFmtId="184" fontId="4" fillId="0" borderId="0" xfId="0" applyNumberFormat="1" applyFont="1" applyFill="1" applyBorder="1" applyAlignment="1" applyProtection="1">
      <alignment horizontal="center" vertical="top"/>
      <protection/>
    </xf>
    <xf numFmtId="188" fontId="4" fillId="0" borderId="0" xfId="0" applyNumberFormat="1" applyFont="1" applyBorder="1" applyAlignment="1" applyProtection="1">
      <alignment horizontal="center" vertical="top"/>
      <protection/>
    </xf>
    <xf numFmtId="184" fontId="5" fillId="0" borderId="0" xfId="0" applyNumberFormat="1" applyFont="1" applyBorder="1" applyAlignment="1" applyProtection="1">
      <alignment horizontal="center" vertical="top"/>
      <protection/>
    </xf>
    <xf numFmtId="184" fontId="13" fillId="35" borderId="11" xfId="0" applyNumberFormat="1" applyFont="1" applyFill="1" applyBorder="1" applyAlignment="1" applyProtection="1">
      <alignment horizontal="center" vertical="top"/>
      <protection/>
    </xf>
    <xf numFmtId="185" fontId="14" fillId="35" borderId="11" xfId="0" applyNumberFormat="1" applyFont="1" applyFill="1" applyBorder="1" applyAlignment="1" applyProtection="1">
      <alignment horizontal="center" vertical="top"/>
      <protection/>
    </xf>
    <xf numFmtId="184" fontId="14" fillId="35" borderId="11" xfId="0" applyNumberFormat="1" applyFont="1" applyFill="1" applyBorder="1" applyAlignment="1" applyProtection="1">
      <alignment horizontal="center" vertical="top"/>
      <protection/>
    </xf>
    <xf numFmtId="184" fontId="15" fillId="0" borderId="0" xfId="0" applyNumberFormat="1" applyFont="1" applyAlignment="1" applyProtection="1">
      <alignment horizontal="left" vertical="top"/>
      <protection/>
    </xf>
    <xf numFmtId="184" fontId="10" fillId="0" borderId="0" xfId="0" applyNumberFormat="1" applyFont="1" applyBorder="1" applyAlignment="1" applyProtection="1">
      <alignment horizontal="left" vertical="top"/>
      <protection/>
    </xf>
    <xf numFmtId="189" fontId="16" fillId="0" borderId="0" xfId="0" applyNumberFormat="1" applyFont="1" applyBorder="1" applyAlignment="1" applyProtection="1">
      <alignment horizontal="center" vertical="top"/>
      <protection/>
    </xf>
    <xf numFmtId="189" fontId="15" fillId="0" borderId="0" xfId="0" applyNumberFormat="1" applyFont="1" applyBorder="1" applyAlignment="1" applyProtection="1">
      <alignment vertical="top"/>
      <protection/>
    </xf>
    <xf numFmtId="0" fontId="15" fillId="0" borderId="0" xfId="0" applyFont="1" applyAlignment="1" applyProtection="1">
      <alignment horizontal="center" vertical="top"/>
      <protection/>
    </xf>
    <xf numFmtId="184" fontId="5" fillId="35" borderId="11" xfId="0" applyNumberFormat="1" applyFont="1" applyFill="1" applyBorder="1" applyAlignment="1" applyProtection="1">
      <alignment horizontal="center" vertical="center" wrapText="1"/>
      <protection/>
    </xf>
    <xf numFmtId="0" fontId="15" fillId="0" borderId="0" xfId="0" applyFont="1" applyBorder="1" applyAlignment="1" applyProtection="1">
      <alignment horizontal="center" vertical="top"/>
      <protection/>
    </xf>
    <xf numFmtId="184" fontId="5" fillId="0" borderId="0" xfId="0" applyNumberFormat="1" applyFont="1" applyFill="1" applyBorder="1" applyAlignment="1" applyProtection="1">
      <alignment horizontal="left" vertical="top"/>
      <protection/>
    </xf>
    <xf numFmtId="184" fontId="4" fillId="0" borderId="0" xfId="0" applyNumberFormat="1" applyFont="1" applyAlignment="1" applyProtection="1">
      <alignment vertical="top"/>
      <protection/>
    </xf>
    <xf numFmtId="0" fontId="4" fillId="0" borderId="0" xfId="0" applyFont="1" applyFill="1" applyAlignment="1" applyProtection="1">
      <alignment vertical="top"/>
      <protection/>
    </xf>
    <xf numFmtId="184" fontId="8" fillId="0" borderId="0" xfId="0" applyNumberFormat="1" applyFont="1" applyBorder="1" applyAlignment="1" applyProtection="1">
      <alignment horizontal="left" vertical="center"/>
      <protection/>
    </xf>
    <xf numFmtId="0" fontId="4" fillId="0" borderId="0" xfId="0" applyFont="1" applyFill="1" applyBorder="1" applyAlignment="1" applyProtection="1">
      <alignment vertical="top"/>
      <protection/>
    </xf>
    <xf numFmtId="184" fontId="7" fillId="0" borderId="0" xfId="0" applyNumberFormat="1" applyFont="1" applyFill="1" applyBorder="1" applyAlignment="1" applyProtection="1">
      <alignment horizontal="center" vertical="top"/>
      <protection/>
    </xf>
    <xf numFmtId="188" fontId="4" fillId="0" borderId="0" xfId="0" applyNumberFormat="1" applyFont="1" applyFill="1" applyBorder="1" applyAlignment="1" applyProtection="1">
      <alignment horizontal="center" vertical="top"/>
      <protection/>
    </xf>
    <xf numFmtId="184" fontId="11" fillId="0" borderId="0" xfId="0" applyNumberFormat="1" applyFont="1" applyFill="1" applyBorder="1" applyAlignment="1" applyProtection="1">
      <alignment horizontal="center" vertical="top"/>
      <protection/>
    </xf>
    <xf numFmtId="0" fontId="0" fillId="0" borderId="0" xfId="0" applyAlignment="1" applyProtection="1">
      <alignment horizontal="left" vertical="top"/>
      <protection/>
    </xf>
    <xf numFmtId="184" fontId="4" fillId="0" borderId="0" xfId="0" applyNumberFormat="1" applyFont="1" applyBorder="1" applyAlignment="1" applyProtection="1">
      <alignment vertical="top"/>
      <protection/>
    </xf>
    <xf numFmtId="0" fontId="27" fillId="0" borderId="0" xfId="0" applyFont="1" applyBorder="1" applyAlignment="1" applyProtection="1">
      <alignment horizontal="center" vertical="top"/>
      <protection/>
    </xf>
    <xf numFmtId="0" fontId="27" fillId="0" borderId="0" xfId="0" applyFont="1" applyFill="1" applyBorder="1" applyAlignment="1" applyProtection="1">
      <alignment horizontal="center" vertical="top"/>
      <protection/>
    </xf>
    <xf numFmtId="192" fontId="5" fillId="0" borderId="0" xfId="0" applyNumberFormat="1" applyFont="1" applyBorder="1" applyAlignment="1" applyProtection="1">
      <alignment horizontal="center" vertical="top"/>
      <protection/>
    </xf>
    <xf numFmtId="192" fontId="27" fillId="0" borderId="0" xfId="0" applyNumberFormat="1" applyFont="1" applyBorder="1" applyAlignment="1" applyProtection="1">
      <alignment horizontal="center" vertical="top"/>
      <protection/>
    </xf>
    <xf numFmtId="184" fontId="28" fillId="0" borderId="0" xfId="0" applyNumberFormat="1" applyFont="1" applyFill="1" applyBorder="1" applyAlignment="1" applyProtection="1">
      <alignment horizontal="center" vertical="top"/>
      <protection/>
    </xf>
    <xf numFmtId="184" fontId="15" fillId="0" borderId="0" xfId="0" applyNumberFormat="1" applyFont="1" applyBorder="1" applyAlignment="1" applyProtection="1">
      <alignment vertical="top"/>
      <protection/>
    </xf>
    <xf numFmtId="0" fontId="15" fillId="0" borderId="0" xfId="0" applyFont="1" applyFill="1" applyBorder="1" applyAlignment="1" applyProtection="1">
      <alignment vertical="top"/>
      <protection/>
    </xf>
    <xf numFmtId="0" fontId="12" fillId="0" borderId="0" xfId="0" applyFont="1" applyFill="1" applyBorder="1" applyAlignment="1" applyProtection="1">
      <alignment horizontal="left" vertical="top"/>
      <protection/>
    </xf>
    <xf numFmtId="194" fontId="4" fillId="0" borderId="0" xfId="0" applyNumberFormat="1" applyFont="1" applyFill="1" applyBorder="1" applyAlignment="1" applyProtection="1">
      <alignment horizontal="center" vertical="top"/>
      <protection/>
    </xf>
    <xf numFmtId="9" fontId="3" fillId="0" borderId="0" xfId="57" applyFont="1" applyFill="1" applyBorder="1" applyAlignment="1" applyProtection="1">
      <alignment horizontal="center" vertical="top"/>
      <protection/>
    </xf>
    <xf numFmtId="2" fontId="4" fillId="0" borderId="0" xfId="0" applyNumberFormat="1" applyFont="1" applyFill="1" applyBorder="1" applyAlignment="1" applyProtection="1">
      <alignment horizontal="center" vertical="top"/>
      <protection/>
    </xf>
    <xf numFmtId="192" fontId="3" fillId="0" borderId="0" xfId="0" applyNumberFormat="1" applyFont="1" applyFill="1" applyBorder="1" applyAlignment="1" applyProtection="1">
      <alignment horizontal="center" vertical="top"/>
      <protection/>
    </xf>
    <xf numFmtId="0" fontId="31" fillId="0" borderId="0" xfId="0" applyFont="1" applyBorder="1" applyAlignment="1" applyProtection="1">
      <alignment horizontal="left" vertical="top"/>
      <protection/>
    </xf>
    <xf numFmtId="184" fontId="15" fillId="0" borderId="0" xfId="0" applyNumberFormat="1" applyFont="1" applyFill="1" applyBorder="1" applyAlignment="1" applyProtection="1">
      <alignment horizontal="center" vertical="top"/>
      <protection/>
    </xf>
    <xf numFmtId="184" fontId="3" fillId="0" borderId="0" xfId="0" applyNumberFormat="1" applyFont="1" applyAlignment="1" applyProtection="1">
      <alignment horizontal="center" vertical="top"/>
      <protection/>
    </xf>
    <xf numFmtId="184" fontId="15" fillId="0" borderId="0" xfId="0" applyNumberFormat="1" applyFont="1" applyFill="1" applyAlignment="1" applyProtection="1">
      <alignment horizontal="center" vertical="top"/>
      <protection/>
    </xf>
    <xf numFmtId="0" fontId="15" fillId="0" borderId="0" xfId="0" applyFont="1" applyFill="1" applyAlignment="1" applyProtection="1">
      <alignment vertical="top"/>
      <protection/>
    </xf>
    <xf numFmtId="184" fontId="19" fillId="0" borderId="0" xfId="42" applyNumberFormat="1" applyFont="1" applyFill="1" applyBorder="1" applyAlignment="1" applyProtection="1" quotePrefix="1">
      <alignment horizontal="left" vertical="top"/>
      <protection/>
    </xf>
    <xf numFmtId="184" fontId="18" fillId="0" borderId="0" xfId="0" applyNumberFormat="1" applyFont="1" applyFill="1" applyBorder="1" applyAlignment="1" applyProtection="1">
      <alignment horizontal="center" vertical="top"/>
      <protection/>
    </xf>
    <xf numFmtId="184" fontId="29" fillId="0" borderId="0" xfId="0" applyNumberFormat="1" applyFont="1" applyFill="1" applyBorder="1" applyAlignment="1" applyProtection="1">
      <alignment horizontal="center" vertical="top"/>
      <protection/>
    </xf>
    <xf numFmtId="0" fontId="0" fillId="0" borderId="0" xfId="0" applyAlignment="1" applyProtection="1" quotePrefix="1">
      <alignment/>
      <protection/>
    </xf>
    <xf numFmtId="0" fontId="1" fillId="0" borderId="0" xfId="42" applyAlignment="1" applyProtection="1" quotePrefix="1">
      <alignment horizontal="left" vertical="top"/>
      <protection/>
    </xf>
    <xf numFmtId="189" fontId="19" fillId="0" borderId="0" xfId="42" applyNumberFormat="1" applyFont="1" applyAlignment="1" applyProtection="1" quotePrefix="1">
      <alignment horizontal="left" vertical="top"/>
      <protection/>
    </xf>
    <xf numFmtId="0" fontId="19" fillId="0" borderId="0" xfId="42" applyFont="1" applyAlignment="1" applyProtection="1" quotePrefix="1">
      <alignment horizontal="left" vertical="top"/>
      <protection/>
    </xf>
    <xf numFmtId="0" fontId="17" fillId="0" borderId="0" xfId="0" applyFont="1" applyAlignment="1" applyProtection="1">
      <alignment horizontal="center" vertical="top"/>
      <protection/>
    </xf>
    <xf numFmtId="184" fontId="17" fillId="0" borderId="0" xfId="0" applyNumberFormat="1" applyFont="1" applyFill="1" applyBorder="1" applyAlignment="1" applyProtection="1">
      <alignment horizontal="left" vertical="top"/>
      <protection/>
    </xf>
    <xf numFmtId="188" fontId="15" fillId="0" borderId="0" xfId="0" applyNumberFormat="1" applyFont="1" applyAlignment="1" applyProtection="1">
      <alignment vertical="top"/>
      <protection/>
    </xf>
    <xf numFmtId="187" fontId="8" fillId="0" borderId="0" xfId="0" applyNumberFormat="1" applyFont="1" applyFill="1" applyBorder="1" applyAlignment="1" applyProtection="1">
      <alignment horizontal="center" vertical="top"/>
      <protection/>
    </xf>
    <xf numFmtId="184" fontId="8" fillId="0" borderId="0"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top"/>
      <protection/>
    </xf>
    <xf numFmtId="184" fontId="15" fillId="0" borderId="0" xfId="0" applyNumberFormat="1" applyFont="1" applyFill="1" applyBorder="1" applyAlignment="1" applyProtection="1">
      <alignment vertical="top"/>
      <protection/>
    </xf>
    <xf numFmtId="184" fontId="12" fillId="37" borderId="24" xfId="0" applyNumberFormat="1" applyFont="1" applyFill="1" applyBorder="1" applyAlignment="1" applyProtection="1">
      <alignment horizontal="center" vertical="top"/>
      <protection/>
    </xf>
    <xf numFmtId="0" fontId="15" fillId="0" borderId="0" xfId="0" applyNumberFormat="1" applyFont="1" applyBorder="1" applyAlignment="1" applyProtection="1">
      <alignment vertical="top"/>
      <protection/>
    </xf>
    <xf numFmtId="184" fontId="15" fillId="0" borderId="0" xfId="0" applyNumberFormat="1" applyFont="1" applyBorder="1" applyAlignment="1" applyProtection="1" quotePrefix="1">
      <alignment vertical="top"/>
      <protection/>
    </xf>
    <xf numFmtId="2" fontId="4" fillId="0" borderId="11" xfId="0" applyNumberFormat="1" applyFont="1" applyFill="1" applyBorder="1" applyAlignment="1" applyProtection="1">
      <alignment horizontal="center" vertical="top"/>
      <protection/>
    </xf>
    <xf numFmtId="2" fontId="3" fillId="0" borderId="11" xfId="0" applyNumberFormat="1" applyFont="1" applyBorder="1" applyAlignment="1" applyProtection="1">
      <alignment horizontal="center" vertical="center"/>
      <protection/>
    </xf>
    <xf numFmtId="0" fontId="18" fillId="0" borderId="0" xfId="0" applyFont="1" applyAlignment="1" applyProtection="1">
      <alignment horizontal="left" vertical="top"/>
      <protection/>
    </xf>
    <xf numFmtId="0" fontId="18" fillId="0" borderId="0" xfId="0" applyFont="1" applyBorder="1" applyAlignment="1" applyProtection="1">
      <alignment horizontal="left" vertical="top"/>
      <protection/>
    </xf>
    <xf numFmtId="10" fontId="3" fillId="0" borderId="11" xfId="0" applyNumberFormat="1" applyFont="1" applyBorder="1" applyAlignment="1" applyProtection="1">
      <alignment horizontal="center" vertical="center"/>
      <protection/>
    </xf>
    <xf numFmtId="185" fontId="4" fillId="0" borderId="11" xfId="0" applyNumberFormat="1" applyFont="1" applyFill="1" applyBorder="1" applyAlignment="1" applyProtection="1">
      <alignment horizontal="center" vertical="top"/>
      <protection/>
    </xf>
    <xf numFmtId="185" fontId="4" fillId="0"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horizontal="left" vertical="top"/>
      <protection locked="0"/>
    </xf>
    <xf numFmtId="195" fontId="4" fillId="0" borderId="11" xfId="0" applyNumberFormat="1" applyFont="1" applyFill="1" applyBorder="1" applyAlignment="1" applyProtection="1">
      <alignment horizontal="left" vertical="top"/>
      <protection locked="0"/>
    </xf>
    <xf numFmtId="184" fontId="19" fillId="0" borderId="0" xfId="42" applyNumberFormat="1" applyFont="1" applyFill="1" applyBorder="1" applyAlignment="1" applyProtection="1" quotePrefix="1">
      <alignment horizontal="left" vertical="top"/>
      <protection/>
    </xf>
    <xf numFmtId="184" fontId="18" fillId="0" borderId="0" xfId="0" applyNumberFormat="1" applyFont="1" applyAlignment="1" applyProtection="1">
      <alignment vertical="top"/>
      <protection/>
    </xf>
    <xf numFmtId="184" fontId="43" fillId="38" borderId="11" xfId="0" applyNumberFormat="1" applyFont="1" applyFill="1" applyBorder="1" applyAlignment="1" applyProtection="1">
      <alignment horizontal="center" vertical="center" wrapText="1"/>
      <protection/>
    </xf>
    <xf numFmtId="184" fontId="44" fillId="35" borderId="11" xfId="0" applyNumberFormat="1" applyFont="1" applyFill="1" applyBorder="1" applyAlignment="1" applyProtection="1">
      <alignment horizontal="center" vertical="center" wrapText="1"/>
      <protection/>
    </xf>
    <xf numFmtId="184" fontId="44" fillId="32" borderId="11" xfId="0" applyNumberFormat="1" applyFont="1" applyFill="1" applyBorder="1" applyAlignment="1" applyProtection="1">
      <alignment horizontal="center" vertical="center" wrapText="1"/>
      <protection/>
    </xf>
    <xf numFmtId="49" fontId="45" fillId="35" borderId="11" xfId="0" applyNumberFormat="1" applyFont="1" applyFill="1" applyBorder="1" applyAlignment="1" applyProtection="1">
      <alignment horizontal="center" vertical="center" wrapText="1"/>
      <protection/>
    </xf>
    <xf numFmtId="187" fontId="8" fillId="34" borderId="0" xfId="0" applyNumberFormat="1" applyFont="1" applyFill="1" applyBorder="1" applyAlignment="1" applyProtection="1">
      <alignment horizontal="right" vertical="center"/>
      <protection locked="0"/>
    </xf>
    <xf numFmtId="187" fontId="8" fillId="34" borderId="0" xfId="0" applyNumberFormat="1" applyFont="1" applyFill="1" applyBorder="1" applyAlignment="1" applyProtection="1">
      <alignment horizontal="right" vertical="top"/>
      <protection locked="0"/>
    </xf>
    <xf numFmtId="184" fontId="4" fillId="0" borderId="0" xfId="0" applyNumberFormat="1" applyFont="1" applyFill="1" applyBorder="1" applyAlignment="1" applyProtection="1">
      <alignment horizontal="left" vertical="top"/>
      <protection/>
    </xf>
    <xf numFmtId="184" fontId="27" fillId="0" borderId="0" xfId="0" applyNumberFormat="1" applyFont="1" applyFill="1" applyBorder="1" applyAlignment="1" applyProtection="1">
      <alignment horizontal="left" vertical="top"/>
      <protection/>
    </xf>
    <xf numFmtId="184" fontId="14" fillId="0" borderId="0" xfId="0" applyNumberFormat="1" applyFont="1" applyFill="1" applyBorder="1" applyAlignment="1" applyProtection="1">
      <alignment horizontal="center" vertical="top"/>
      <protection/>
    </xf>
    <xf numFmtId="184" fontId="14" fillId="0" borderId="0" xfId="0" applyNumberFormat="1" applyFont="1" applyAlignment="1" applyProtection="1">
      <alignment vertical="top"/>
      <protection/>
    </xf>
    <xf numFmtId="184" fontId="3" fillId="0" borderId="0" xfId="0" applyNumberFormat="1" applyFont="1" applyAlignment="1" applyProtection="1">
      <alignment vertical="top"/>
      <protection/>
    </xf>
    <xf numFmtId="184" fontId="47" fillId="0" borderId="0" xfId="0" applyNumberFormat="1" applyFont="1" applyAlignment="1" applyProtection="1">
      <alignment vertical="top"/>
      <protection/>
    </xf>
    <xf numFmtId="184" fontId="48" fillId="0" borderId="0" xfId="0" applyNumberFormat="1" applyFont="1" applyFill="1" applyBorder="1" applyAlignment="1" applyProtection="1">
      <alignment horizontal="left" vertical="top"/>
      <protection/>
    </xf>
    <xf numFmtId="191" fontId="4" fillId="0" borderId="11" xfId="0" applyNumberFormat="1" applyFont="1" applyFill="1" applyBorder="1" applyAlignment="1" applyProtection="1">
      <alignment horizontal="center" vertical="top"/>
      <protection/>
    </xf>
    <xf numFmtId="2" fontId="49" fillId="0" borderId="0" xfId="0" applyNumberFormat="1" applyFont="1" applyFill="1" applyBorder="1" applyAlignment="1" applyProtection="1">
      <alignment horizontal="center" vertical="top"/>
      <protection/>
    </xf>
    <xf numFmtId="191" fontId="3" fillId="0" borderId="11" xfId="0" applyNumberFormat="1" applyFont="1" applyBorder="1" applyAlignment="1" applyProtection="1">
      <alignment horizontal="center" vertical="center"/>
      <protection/>
    </xf>
    <xf numFmtId="184" fontId="26" fillId="0" borderId="0" xfId="0" applyNumberFormat="1" applyFont="1" applyBorder="1" applyAlignment="1" applyProtection="1">
      <alignment vertical="top"/>
      <protection/>
    </xf>
    <xf numFmtId="0" fontId="50" fillId="36" borderId="15" xfId="0" applyFont="1" applyFill="1" applyBorder="1" applyAlignment="1" applyProtection="1">
      <alignment horizontal="left" vertical="top"/>
      <protection/>
    </xf>
    <xf numFmtId="193" fontId="53" fillId="36" borderId="16" xfId="0" applyNumberFormat="1" applyFont="1" applyFill="1" applyBorder="1" applyAlignment="1" applyProtection="1">
      <alignment horizontal="center" vertical="top"/>
      <protection/>
    </xf>
    <xf numFmtId="0" fontId="50" fillId="36" borderId="17" xfId="0" applyFont="1" applyFill="1" applyBorder="1" applyAlignment="1" applyProtection="1">
      <alignment horizontal="left" vertical="top"/>
      <protection/>
    </xf>
    <xf numFmtId="193" fontId="53" fillId="36" borderId="18" xfId="0" applyNumberFormat="1" applyFont="1" applyFill="1" applyBorder="1" applyAlignment="1" applyProtection="1">
      <alignment horizontal="center" vertical="top"/>
      <protection/>
    </xf>
    <xf numFmtId="10" fontId="4" fillId="0" borderId="0" xfId="57" applyNumberFormat="1" applyFont="1" applyBorder="1" applyAlignment="1" applyProtection="1">
      <alignment horizontal="center" vertical="top"/>
      <protection hidden="1"/>
    </xf>
    <xf numFmtId="0" fontId="4" fillId="34"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horizontal="center" vertical="top"/>
      <protection/>
    </xf>
    <xf numFmtId="184" fontId="14" fillId="0" borderId="0" xfId="0" applyNumberFormat="1" applyFont="1" applyFill="1" applyBorder="1" applyAlignment="1" applyProtection="1">
      <alignment horizontal="center" vertical="center" wrapText="1"/>
      <protection/>
    </xf>
    <xf numFmtId="184" fontId="30" fillId="0" borderId="0" xfId="0" applyNumberFormat="1" applyFont="1" applyFill="1" applyBorder="1" applyAlignment="1" applyProtection="1">
      <alignment vertical="top"/>
      <protection/>
    </xf>
    <xf numFmtId="184" fontId="14" fillId="37" borderId="11" xfId="0" applyNumberFormat="1" applyFont="1" applyFill="1" applyBorder="1" applyAlignment="1" applyProtection="1">
      <alignment horizontal="center" vertical="top"/>
      <protection/>
    </xf>
    <xf numFmtId="190" fontId="14" fillId="37" borderId="11" xfId="0" applyNumberFormat="1" applyFont="1" applyFill="1" applyBorder="1" applyAlignment="1" applyProtection="1">
      <alignment horizontal="center" vertical="top"/>
      <protection/>
    </xf>
    <xf numFmtId="0" fontId="14" fillId="37" borderId="11" xfId="0" applyFont="1" applyFill="1" applyBorder="1" applyAlignment="1" applyProtection="1">
      <alignment horizontal="center" vertical="top"/>
      <protection/>
    </xf>
    <xf numFmtId="197" fontId="3" fillId="0" borderId="11" xfId="0" applyNumberFormat="1" applyFont="1" applyBorder="1" applyAlignment="1" applyProtection="1">
      <alignment horizontal="center" vertical="center"/>
      <protection/>
    </xf>
    <xf numFmtId="188" fontId="4" fillId="0" borderId="11" xfId="0" applyNumberFormat="1" applyFont="1" applyFill="1" applyBorder="1" applyAlignment="1" applyProtection="1">
      <alignment horizontal="center" vertical="top"/>
      <protection/>
    </xf>
    <xf numFmtId="188" fontId="23" fillId="0" borderId="11" xfId="0" applyNumberFormat="1" applyFont="1" applyFill="1" applyBorder="1" applyAlignment="1" applyProtection="1">
      <alignment horizontal="center" vertical="top"/>
      <protection/>
    </xf>
    <xf numFmtId="0" fontId="23" fillId="0" borderId="11" xfId="0" applyFont="1" applyBorder="1" applyAlignment="1">
      <alignment horizontal="center" vertical="center" wrapText="1"/>
    </xf>
    <xf numFmtId="0" fontId="23" fillId="0" borderId="25" xfId="0" applyFont="1" applyBorder="1" applyAlignment="1">
      <alignment horizontal="center" vertical="center" wrapText="1"/>
    </xf>
    <xf numFmtId="0" fontId="57" fillId="0" borderId="0" xfId="0" applyFont="1" applyAlignment="1">
      <alignment/>
    </xf>
    <xf numFmtId="200" fontId="57" fillId="0" borderId="0" xfId="0" applyNumberFormat="1" applyFont="1" applyAlignment="1">
      <alignment/>
    </xf>
    <xf numFmtId="0" fontId="57" fillId="0" borderId="0" xfId="0" applyFont="1" applyBorder="1" applyAlignment="1">
      <alignment/>
    </xf>
    <xf numFmtId="0" fontId="57" fillId="6" borderId="0" xfId="0" applyFont="1" applyFill="1" applyBorder="1" applyAlignment="1">
      <alignment/>
    </xf>
    <xf numFmtId="1" fontId="57" fillId="6" borderId="0" xfId="0" applyNumberFormat="1" applyFont="1" applyFill="1" applyBorder="1" applyAlignment="1">
      <alignment horizontal="center" vertical="center"/>
    </xf>
    <xf numFmtId="200" fontId="57" fillId="6" borderId="0" xfId="0" applyNumberFormat="1" applyFont="1" applyFill="1" applyBorder="1" applyAlignment="1">
      <alignment/>
    </xf>
    <xf numFmtId="1" fontId="57" fillId="6" borderId="0" xfId="0" applyNumberFormat="1" applyFont="1" applyFill="1" applyBorder="1" applyAlignment="1">
      <alignment horizontal="center"/>
    </xf>
    <xf numFmtId="1" fontId="57" fillId="0" borderId="0" xfId="0" applyNumberFormat="1" applyFont="1" applyBorder="1" applyAlignment="1">
      <alignment horizontal="center" vertical="center"/>
    </xf>
    <xf numFmtId="1" fontId="57" fillId="0" borderId="0" xfId="0" applyNumberFormat="1" applyFont="1" applyBorder="1" applyAlignment="1">
      <alignment horizontal="center"/>
    </xf>
    <xf numFmtId="0" fontId="57" fillId="0" borderId="10" xfId="0" applyFont="1" applyBorder="1" applyAlignment="1">
      <alignment/>
    </xf>
    <xf numFmtId="1" fontId="57" fillId="0" borderId="10" xfId="0" applyNumberFormat="1" applyFont="1" applyBorder="1" applyAlignment="1">
      <alignment horizontal="center" vertical="center"/>
    </xf>
    <xf numFmtId="200" fontId="57" fillId="0" borderId="10" xfId="0" applyNumberFormat="1" applyFont="1" applyBorder="1" applyAlignment="1">
      <alignment/>
    </xf>
    <xf numFmtId="1" fontId="57" fillId="0" borderId="10" xfId="0" applyNumberFormat="1" applyFont="1" applyBorder="1" applyAlignment="1">
      <alignment horizontal="center"/>
    </xf>
    <xf numFmtId="0" fontId="57" fillId="0" borderId="26" xfId="0" applyFont="1" applyBorder="1" applyAlignment="1">
      <alignment/>
    </xf>
    <xf numFmtId="0" fontId="57" fillId="0" borderId="15" xfId="0" applyFont="1" applyBorder="1" applyAlignment="1">
      <alignment/>
    </xf>
    <xf numFmtId="1" fontId="57" fillId="6" borderId="16" xfId="0" applyNumberFormat="1" applyFont="1" applyFill="1" applyBorder="1" applyAlignment="1">
      <alignment horizontal="center"/>
    </xf>
    <xf numFmtId="1" fontId="57" fillId="0" borderId="16" xfId="0" applyNumberFormat="1" applyFont="1" applyBorder="1" applyAlignment="1">
      <alignment horizontal="center"/>
    </xf>
    <xf numFmtId="1" fontId="57" fillId="0" borderId="18" xfId="0" applyNumberFormat="1" applyFont="1" applyBorder="1" applyAlignment="1">
      <alignment horizontal="center"/>
    </xf>
    <xf numFmtId="0" fontId="57" fillId="7" borderId="27" xfId="0" applyFont="1" applyFill="1" applyBorder="1" applyAlignment="1">
      <alignment/>
    </xf>
    <xf numFmtId="0" fontId="57" fillId="7" borderId="27" xfId="0" applyFont="1" applyFill="1" applyBorder="1" applyAlignment="1">
      <alignment horizontal="center"/>
    </xf>
    <xf numFmtId="0" fontId="57" fillId="7" borderId="27" xfId="0" applyFont="1" applyFill="1" applyBorder="1" applyAlignment="1">
      <alignment horizontal="center" wrapText="1"/>
    </xf>
    <xf numFmtId="0" fontId="57" fillId="7" borderId="28" xfId="0" applyFont="1" applyFill="1" applyBorder="1" applyAlignment="1">
      <alignment horizontal="center"/>
    </xf>
    <xf numFmtId="0" fontId="57" fillId="7" borderId="15" xfId="0" applyFont="1" applyFill="1" applyBorder="1" applyAlignment="1">
      <alignment/>
    </xf>
    <xf numFmtId="0" fontId="57" fillId="7" borderId="17" xfId="0" applyFont="1" applyFill="1" applyBorder="1" applyAlignment="1">
      <alignment/>
    </xf>
    <xf numFmtId="0" fontId="23" fillId="39" borderId="11" xfId="0" applyFont="1" applyFill="1" applyBorder="1" applyAlignment="1">
      <alignment horizontal="center" vertical="center" wrapText="1"/>
    </xf>
    <xf numFmtId="0" fontId="23" fillId="39" borderId="11" xfId="0" applyFont="1" applyFill="1" applyBorder="1" applyAlignment="1">
      <alignment vertical="center" wrapText="1"/>
    </xf>
    <xf numFmtId="0" fontId="57" fillId="7" borderId="0" xfId="0" applyFont="1" applyFill="1" applyBorder="1" applyAlignment="1">
      <alignment/>
    </xf>
    <xf numFmtId="0" fontId="57" fillId="7" borderId="0" xfId="0" applyFont="1" applyFill="1" applyBorder="1" applyAlignment="1">
      <alignment horizontal="center"/>
    </xf>
    <xf numFmtId="0" fontId="57" fillId="7" borderId="0" xfId="0" applyFont="1" applyFill="1" applyBorder="1" applyAlignment="1">
      <alignment horizontal="center" wrapText="1"/>
    </xf>
    <xf numFmtId="0" fontId="57" fillId="7" borderId="16" xfId="0" applyFont="1" applyFill="1" applyBorder="1" applyAlignment="1">
      <alignment horizontal="center"/>
    </xf>
    <xf numFmtId="0" fontId="57" fillId="0" borderId="17" xfId="0" applyFont="1" applyBorder="1" applyAlignment="1">
      <alignment/>
    </xf>
    <xf numFmtId="188" fontId="23" fillId="0" borderId="0" xfId="0" applyNumberFormat="1" applyFont="1" applyFill="1" applyBorder="1" applyAlignment="1" applyProtection="1">
      <alignment horizontal="center" vertical="top"/>
      <protection/>
    </xf>
    <xf numFmtId="198" fontId="4" fillId="0" borderId="0" xfId="0" applyNumberFormat="1" applyFont="1" applyFill="1" applyBorder="1" applyAlignment="1" applyProtection="1">
      <alignment horizontal="center" vertical="top"/>
      <protection/>
    </xf>
    <xf numFmtId="0" fontId="57" fillId="39" borderId="29" xfId="0" applyFont="1" applyFill="1" applyBorder="1" applyAlignment="1">
      <alignment horizontal="center" vertical="center" wrapText="1"/>
    </xf>
    <xf numFmtId="0" fontId="59" fillId="0" borderId="0" xfId="0" applyFont="1" applyAlignment="1">
      <alignment vertical="center" wrapText="1"/>
    </xf>
    <xf numFmtId="0" fontId="57" fillId="7" borderId="28" xfId="0" applyFont="1" applyFill="1" applyBorder="1" applyAlignment="1">
      <alignment horizontal="center" wrapText="1"/>
    </xf>
    <xf numFmtId="0" fontId="57" fillId="39" borderId="11" xfId="0" applyFont="1" applyFill="1" applyBorder="1" applyAlignment="1">
      <alignment horizontal="center" vertical="center" wrapText="1"/>
    </xf>
    <xf numFmtId="0" fontId="63" fillId="39" borderId="11" xfId="0" applyFont="1" applyFill="1" applyBorder="1" applyAlignment="1">
      <alignment horizontal="center" vertical="center" wrapText="1"/>
    </xf>
    <xf numFmtId="0" fontId="62" fillId="39" borderId="11" xfId="0" applyFont="1" applyFill="1" applyBorder="1" applyAlignment="1">
      <alignment horizontal="center" vertical="center" wrapText="1"/>
    </xf>
    <xf numFmtId="0" fontId="57" fillId="40" borderId="0" xfId="0" applyFont="1" applyFill="1" applyAlignment="1">
      <alignment/>
    </xf>
    <xf numFmtId="0" fontId="57" fillId="41" borderId="26" xfId="0" applyFont="1" applyFill="1" applyBorder="1" applyAlignment="1">
      <alignment/>
    </xf>
    <xf numFmtId="0" fontId="57" fillId="41" borderId="27" xfId="0" applyFont="1" applyFill="1" applyBorder="1" applyAlignment="1">
      <alignment/>
    </xf>
    <xf numFmtId="0" fontId="57" fillId="41" borderId="28" xfId="0" applyFont="1" applyFill="1" applyBorder="1" applyAlignment="1">
      <alignment/>
    </xf>
    <xf numFmtId="0" fontId="57" fillId="41" borderId="15" xfId="0" applyFont="1" applyFill="1" applyBorder="1" applyAlignment="1">
      <alignment/>
    </xf>
    <xf numFmtId="0" fontId="57" fillId="41" borderId="0" xfId="0" applyFont="1" applyFill="1" applyBorder="1" applyAlignment="1">
      <alignment/>
    </xf>
    <xf numFmtId="0" fontId="57" fillId="41" borderId="16" xfId="0" applyFont="1" applyFill="1" applyBorder="1" applyAlignment="1">
      <alignment/>
    </xf>
    <xf numFmtId="200" fontId="57" fillId="41" borderId="15" xfId="0" applyNumberFormat="1" applyFont="1" applyFill="1" applyBorder="1" applyAlignment="1">
      <alignment/>
    </xf>
    <xf numFmtId="0" fontId="59" fillId="41" borderId="0" xfId="0" applyFont="1" applyFill="1" applyBorder="1" applyAlignment="1">
      <alignment vertical="center" wrapText="1"/>
    </xf>
    <xf numFmtId="0" fontId="59" fillId="41" borderId="16" xfId="0" applyFont="1" applyFill="1" applyBorder="1" applyAlignment="1">
      <alignment vertical="center" wrapText="1"/>
    </xf>
    <xf numFmtId="200" fontId="58" fillId="41" borderId="15" xfId="0" applyNumberFormat="1" applyFont="1" applyFill="1" applyBorder="1" applyAlignment="1">
      <alignment/>
    </xf>
    <xf numFmtId="0" fontId="0" fillId="41" borderId="15" xfId="0" applyFill="1" applyBorder="1" applyAlignment="1">
      <alignment/>
    </xf>
    <xf numFmtId="0" fontId="57" fillId="41" borderId="17" xfId="0" applyFont="1" applyFill="1" applyBorder="1" applyAlignment="1">
      <alignment/>
    </xf>
    <xf numFmtId="0" fontId="57" fillId="41" borderId="10" xfId="0" applyFont="1" applyFill="1" applyBorder="1" applyAlignment="1">
      <alignment/>
    </xf>
    <xf numFmtId="0" fontId="57" fillId="41" borderId="18" xfId="0" applyFont="1" applyFill="1" applyBorder="1" applyAlignment="1">
      <alignment/>
    </xf>
    <xf numFmtId="0" fontId="59" fillId="13" borderId="26" xfId="0" applyFont="1" applyFill="1" applyBorder="1" applyAlignment="1">
      <alignment vertical="center"/>
    </xf>
    <xf numFmtId="0" fontId="59" fillId="13" borderId="27" xfId="0" applyFont="1" applyFill="1" applyBorder="1" applyAlignment="1">
      <alignment vertical="center"/>
    </xf>
    <xf numFmtId="0" fontId="59" fillId="13" borderId="28" xfId="0" applyFont="1" applyFill="1" applyBorder="1" applyAlignment="1">
      <alignment vertical="center"/>
    </xf>
    <xf numFmtId="0" fontId="57" fillId="13" borderId="15" xfId="0" applyFont="1" applyFill="1" applyBorder="1" applyAlignment="1">
      <alignment/>
    </xf>
    <xf numFmtId="0" fontId="57" fillId="13" borderId="0" xfId="0" applyFont="1" applyFill="1" applyBorder="1" applyAlignment="1">
      <alignment/>
    </xf>
    <xf numFmtId="49" fontId="64" fillId="13" borderId="0" xfId="0" applyNumberFormat="1" applyFont="1" applyFill="1" applyBorder="1" applyAlignment="1">
      <alignment vertical="center"/>
    </xf>
    <xf numFmtId="0" fontId="59" fillId="13" borderId="0" xfId="0" applyFont="1" applyFill="1" applyBorder="1" applyAlignment="1">
      <alignment vertical="center"/>
    </xf>
    <xf numFmtId="0" fontId="59" fillId="13" borderId="16" xfId="0" applyFont="1" applyFill="1" applyBorder="1" applyAlignment="1">
      <alignment vertical="center"/>
    </xf>
    <xf numFmtId="49" fontId="57" fillId="13" borderId="0" xfId="0" applyNumberFormat="1" applyFont="1" applyFill="1" applyBorder="1" applyAlignment="1">
      <alignment/>
    </xf>
    <xf numFmtId="0" fontId="57" fillId="13" borderId="17" xfId="0" applyFont="1" applyFill="1" applyBorder="1" applyAlignment="1">
      <alignment/>
    </xf>
    <xf numFmtId="49" fontId="64" fillId="13" borderId="10" xfId="0" applyNumberFormat="1" applyFont="1" applyFill="1" applyBorder="1" applyAlignment="1">
      <alignment vertical="center"/>
    </xf>
    <xf numFmtId="0" fontId="59" fillId="13" borderId="10" xfId="0" applyFont="1" applyFill="1" applyBorder="1" applyAlignment="1">
      <alignment vertical="center"/>
    </xf>
    <xf numFmtId="0" fontId="59" fillId="13" borderId="18" xfId="0" applyFont="1" applyFill="1" applyBorder="1" applyAlignment="1">
      <alignment vertical="center"/>
    </xf>
    <xf numFmtId="0" fontId="57" fillId="0" borderId="0" xfId="0" applyFont="1" applyFill="1" applyBorder="1" applyAlignment="1">
      <alignment/>
    </xf>
    <xf numFmtId="49" fontId="57" fillId="13" borderId="10" xfId="0" applyNumberFormat="1" applyFont="1" applyFill="1" applyBorder="1" applyAlignment="1">
      <alignment/>
    </xf>
    <xf numFmtId="10" fontId="4" fillId="0" borderId="0" xfId="57" applyNumberFormat="1" applyFont="1" applyFill="1" applyBorder="1" applyAlignment="1" applyProtection="1">
      <alignment horizontal="center" vertical="top"/>
      <protection hidden="1"/>
    </xf>
    <xf numFmtId="184" fontId="4" fillId="0" borderId="0" xfId="0" applyNumberFormat="1" applyFont="1" applyFill="1" applyAlignment="1" applyProtection="1">
      <alignment vertical="top"/>
      <protection/>
    </xf>
    <xf numFmtId="0" fontId="66" fillId="39" borderId="11" xfId="0" applyFont="1" applyFill="1" applyBorder="1" applyAlignment="1">
      <alignment horizontal="center" vertical="center" wrapText="1"/>
    </xf>
    <xf numFmtId="0" fontId="65" fillId="39" borderId="11" xfId="0" applyFont="1" applyFill="1" applyBorder="1" applyAlignment="1">
      <alignment vertical="center" wrapText="1"/>
    </xf>
    <xf numFmtId="184" fontId="4" fillId="42" borderId="28" xfId="0" applyNumberFormat="1" applyFont="1" applyFill="1" applyBorder="1" applyAlignment="1" applyProtection="1">
      <alignment vertical="top"/>
      <protection/>
    </xf>
    <xf numFmtId="0" fontId="15" fillId="42" borderId="30" xfId="0" applyFont="1" applyFill="1" applyBorder="1" applyAlignment="1" applyProtection="1">
      <alignment horizontal="center" vertical="top"/>
      <protection/>
    </xf>
    <xf numFmtId="189" fontId="15" fillId="0" borderId="0" xfId="0" applyNumberFormat="1" applyFont="1" applyFill="1" applyBorder="1" applyAlignment="1" applyProtection="1">
      <alignment vertical="top"/>
      <protection/>
    </xf>
    <xf numFmtId="0" fontId="15" fillId="0" borderId="0" xfId="0" applyFont="1" applyFill="1" applyBorder="1" applyAlignment="1" applyProtection="1">
      <alignment horizontal="center" vertical="top"/>
      <protection/>
    </xf>
    <xf numFmtId="0" fontId="15" fillId="0" borderId="0" xfId="0" applyFont="1" applyFill="1" applyAlignment="1" applyProtection="1">
      <alignment horizontal="center" vertical="top"/>
      <protection/>
    </xf>
    <xf numFmtId="184" fontId="15" fillId="0" borderId="0" xfId="0" applyNumberFormat="1" applyFont="1" applyFill="1" applyAlignment="1" applyProtection="1">
      <alignment vertical="top"/>
      <protection/>
    </xf>
    <xf numFmtId="0" fontId="113" fillId="0" borderId="0" xfId="0" applyFont="1" applyFill="1" applyAlignment="1" applyProtection="1">
      <alignment horizontal="center" vertical="center" wrapText="1"/>
      <protection/>
    </xf>
    <xf numFmtId="2" fontId="57" fillId="6" borderId="0" xfId="0" applyNumberFormat="1" applyFont="1" applyFill="1" applyBorder="1" applyAlignment="1">
      <alignment/>
    </xf>
    <xf numFmtId="184" fontId="4" fillId="0" borderId="27" xfId="0" applyNumberFormat="1" applyFont="1" applyFill="1" applyBorder="1" applyAlignment="1" applyProtection="1">
      <alignment horizontal="center" vertical="top"/>
      <protection/>
    </xf>
    <xf numFmtId="2" fontId="49" fillId="0" borderId="27" xfId="0" applyNumberFormat="1" applyFont="1" applyFill="1" applyBorder="1" applyAlignment="1" applyProtection="1">
      <alignment horizontal="center" vertical="top"/>
      <protection/>
    </xf>
    <xf numFmtId="191" fontId="6" fillId="0" borderId="28" xfId="0" applyNumberFormat="1" applyFont="1" applyBorder="1" applyAlignment="1" applyProtection="1">
      <alignment vertical="top"/>
      <protection/>
    </xf>
    <xf numFmtId="184" fontId="5" fillId="0" borderId="15" xfId="0" applyNumberFormat="1" applyFont="1" applyFill="1" applyBorder="1" applyAlignment="1" applyProtection="1">
      <alignment horizontal="left" vertical="top"/>
      <protection/>
    </xf>
    <xf numFmtId="191" fontId="6" fillId="0" borderId="16" xfId="0" applyNumberFormat="1" applyFont="1" applyBorder="1" applyAlignment="1" applyProtection="1">
      <alignment vertical="top"/>
      <protection/>
    </xf>
    <xf numFmtId="184" fontId="5" fillId="0" borderId="15" xfId="0" applyNumberFormat="1" applyFont="1" applyFill="1" applyBorder="1" applyAlignment="1" applyProtection="1">
      <alignment horizontal="left" vertical="top" wrapText="1"/>
      <protection/>
    </xf>
    <xf numFmtId="184" fontId="5" fillId="0" borderId="17" xfId="0" applyNumberFormat="1" applyFont="1" applyFill="1" applyBorder="1" applyAlignment="1" applyProtection="1">
      <alignment horizontal="left" vertical="top"/>
      <protection/>
    </xf>
    <xf numFmtId="184" fontId="4" fillId="0" borderId="10" xfId="0" applyNumberFormat="1" applyFont="1" applyFill="1" applyBorder="1" applyAlignment="1" applyProtection="1">
      <alignment horizontal="center" vertical="top"/>
      <protection/>
    </xf>
    <xf numFmtId="2" fontId="49" fillId="0" borderId="10" xfId="0" applyNumberFormat="1" applyFont="1" applyFill="1" applyBorder="1" applyAlignment="1" applyProtection="1">
      <alignment horizontal="center" vertical="top"/>
      <protection/>
    </xf>
    <xf numFmtId="191" fontId="6" fillId="0" borderId="18" xfId="0" applyNumberFormat="1" applyFont="1" applyBorder="1" applyAlignment="1" applyProtection="1">
      <alignment vertical="top"/>
      <protection/>
    </xf>
    <xf numFmtId="184" fontId="5" fillId="0" borderId="26" xfId="0" applyNumberFormat="1" applyFont="1" applyFill="1" applyBorder="1" applyAlignment="1" applyProtection="1">
      <alignment horizontal="left" vertical="top" wrapText="1"/>
      <protection/>
    </xf>
    <xf numFmtId="0" fontId="15" fillId="42" borderId="11" xfId="0" applyFont="1" applyFill="1" applyBorder="1" applyAlignment="1" applyProtection="1">
      <alignment horizontal="center" vertical="center"/>
      <protection/>
    </xf>
    <xf numFmtId="0" fontId="15" fillId="42" borderId="25" xfId="0" applyFont="1" applyFill="1" applyBorder="1" applyAlignment="1" applyProtection="1">
      <alignment horizontal="center" vertical="top"/>
      <protection/>
    </xf>
    <xf numFmtId="0" fontId="57" fillId="6" borderId="0" xfId="0" applyFont="1" applyFill="1" applyBorder="1" applyAlignment="1">
      <alignment wrapText="1"/>
    </xf>
    <xf numFmtId="0" fontId="57" fillId="0" borderId="0" xfId="0" applyFont="1" applyBorder="1" applyAlignment="1">
      <alignment wrapText="1"/>
    </xf>
    <xf numFmtId="191" fontId="4" fillId="0" borderId="11" xfId="0" applyNumberFormat="1" applyFont="1" applyFill="1" applyBorder="1" applyAlignment="1" applyProtection="1">
      <alignment horizontal="center" vertical="top"/>
      <protection/>
    </xf>
    <xf numFmtId="189" fontId="15" fillId="0" borderId="0" xfId="0" applyNumberFormat="1" applyFont="1" applyFill="1" applyBorder="1" applyAlignment="1" applyProtection="1">
      <alignment horizontal="center" vertical="top"/>
      <protection/>
    </xf>
    <xf numFmtId="0" fontId="0" fillId="0" borderId="0" xfId="0" applyFont="1" applyAlignment="1" applyProtection="1" quotePrefix="1">
      <alignment/>
      <protection/>
    </xf>
    <xf numFmtId="0" fontId="69" fillId="0" borderId="0" xfId="42" applyFont="1" applyAlignment="1" applyProtection="1" quotePrefix="1">
      <alignment horizontal="left" vertical="top"/>
      <protection/>
    </xf>
    <xf numFmtId="189" fontId="70" fillId="0" borderId="0" xfId="42" applyNumberFormat="1" applyFont="1" applyAlignment="1" applyProtection="1" quotePrefix="1">
      <alignment horizontal="left" vertical="top"/>
      <protection/>
    </xf>
    <xf numFmtId="0" fontId="70" fillId="0" borderId="0" xfId="42" applyFont="1" applyAlignment="1" applyProtection="1" quotePrefix="1">
      <alignment horizontal="left" vertical="top"/>
      <protection/>
    </xf>
    <xf numFmtId="0" fontId="4" fillId="0" borderId="11" xfId="0" applyFont="1" applyBorder="1" applyAlignment="1">
      <alignment horizontal="center" vertical="center" wrapText="1"/>
    </xf>
    <xf numFmtId="0" fontId="113" fillId="0" borderId="0" xfId="0" applyFont="1" applyFill="1" applyAlignment="1" applyProtection="1">
      <alignment horizontal="center" vertical="top"/>
      <protection/>
    </xf>
    <xf numFmtId="191" fontId="57" fillId="6" borderId="0" xfId="0" applyNumberFormat="1" applyFont="1" applyFill="1" applyBorder="1" applyAlignment="1">
      <alignment/>
    </xf>
    <xf numFmtId="191" fontId="12" fillId="33" borderId="11" xfId="0" applyNumberFormat="1" applyFont="1" applyFill="1" applyBorder="1" applyAlignment="1" applyProtection="1">
      <alignment horizontal="center" vertical="top"/>
      <protection locked="0"/>
    </xf>
    <xf numFmtId="191" fontId="4" fillId="0" borderId="11" xfId="0" applyNumberFormat="1" applyFont="1" applyFill="1" applyBorder="1" applyAlignment="1" applyProtection="1">
      <alignment horizontal="center" vertical="top"/>
      <protection locked="0"/>
    </xf>
    <xf numFmtId="0" fontId="3" fillId="0" borderId="11" xfId="0" applyFont="1" applyFill="1" applyBorder="1" applyAlignment="1" applyProtection="1">
      <alignment horizontal="left" vertical="center"/>
      <protection/>
    </xf>
    <xf numFmtId="184" fontId="12" fillId="35" borderId="25" xfId="0" applyNumberFormat="1" applyFont="1" applyFill="1" applyBorder="1" applyAlignment="1" applyProtection="1">
      <alignment horizontal="center" vertical="center" wrapText="1"/>
      <protection/>
    </xf>
    <xf numFmtId="184" fontId="12" fillId="35" borderId="30" xfId="0" applyNumberFormat="1" applyFont="1" applyFill="1" applyBorder="1" applyAlignment="1" applyProtection="1">
      <alignment horizontal="center" vertical="center" wrapText="1"/>
      <protection/>
    </xf>
    <xf numFmtId="184" fontId="14" fillId="35" borderId="25" xfId="0" applyNumberFormat="1" applyFont="1" applyFill="1" applyBorder="1" applyAlignment="1" applyProtection="1">
      <alignment horizontal="center" vertical="center" wrapText="1"/>
      <protection/>
    </xf>
    <xf numFmtId="184" fontId="14" fillId="35" borderId="30" xfId="0" applyNumberFormat="1" applyFont="1" applyFill="1" applyBorder="1" applyAlignment="1" applyProtection="1">
      <alignment horizontal="center" vertical="center" wrapText="1"/>
      <protection/>
    </xf>
    <xf numFmtId="49" fontId="3" fillId="0" borderId="26" xfId="0" applyNumberFormat="1" applyFont="1" applyBorder="1" applyAlignment="1" applyProtection="1">
      <alignment horizontal="center" vertical="top"/>
      <protection/>
    </xf>
    <xf numFmtId="49" fontId="3" fillId="0" borderId="27" xfId="0" applyNumberFormat="1" applyFont="1" applyBorder="1" applyAlignment="1" applyProtection="1">
      <alignment horizontal="center" vertical="top"/>
      <protection/>
    </xf>
    <xf numFmtId="49" fontId="3" fillId="0" borderId="28" xfId="0" applyNumberFormat="1" applyFont="1" applyBorder="1" applyAlignment="1" applyProtection="1">
      <alignment horizontal="center" vertical="top"/>
      <protection/>
    </xf>
    <xf numFmtId="49" fontId="3" fillId="0" borderId="15" xfId="0" applyNumberFormat="1" applyFont="1" applyBorder="1" applyAlignment="1" applyProtection="1">
      <alignment horizontal="center" vertical="top"/>
      <protection/>
    </xf>
    <xf numFmtId="49" fontId="3" fillId="0" borderId="0" xfId="0" applyNumberFormat="1" applyFont="1" applyBorder="1" applyAlignment="1" applyProtection="1">
      <alignment horizontal="center" vertical="top"/>
      <protection/>
    </xf>
    <xf numFmtId="49" fontId="3" fillId="0" borderId="16" xfId="0" applyNumberFormat="1" applyFont="1" applyBorder="1" applyAlignment="1" applyProtection="1">
      <alignment horizontal="center" vertical="top"/>
      <protection/>
    </xf>
    <xf numFmtId="49" fontId="3" fillId="0" borderId="17" xfId="0" applyNumberFormat="1" applyFont="1" applyBorder="1" applyAlignment="1" applyProtection="1">
      <alignment horizontal="center" vertical="top"/>
      <protection/>
    </xf>
    <xf numFmtId="49" fontId="3" fillId="0" borderId="10" xfId="0" applyNumberFormat="1" applyFont="1" applyBorder="1" applyAlignment="1" applyProtection="1">
      <alignment horizontal="center" vertical="top"/>
      <protection/>
    </xf>
    <xf numFmtId="49" fontId="3" fillId="0" borderId="18" xfId="0" applyNumberFormat="1" applyFont="1" applyBorder="1" applyAlignment="1" applyProtection="1">
      <alignment horizontal="center" vertical="top"/>
      <protection/>
    </xf>
    <xf numFmtId="0" fontId="44" fillId="0" borderId="29" xfId="0" applyFont="1" applyBorder="1" applyAlignment="1" applyProtection="1">
      <alignment horizontal="right" vertical="top"/>
      <protection/>
    </xf>
    <xf numFmtId="0" fontId="44" fillId="0" borderId="31" xfId="0" applyFont="1" applyBorder="1" applyAlignment="1" applyProtection="1">
      <alignment horizontal="right" vertical="top"/>
      <protection/>
    </xf>
    <xf numFmtId="49" fontId="3" fillId="0" borderId="29" xfId="0" applyNumberFormat="1" applyFont="1" applyFill="1" applyBorder="1" applyAlignment="1" applyProtection="1">
      <alignment horizontal="left" vertical="top"/>
      <protection/>
    </xf>
    <xf numFmtId="49" fontId="3" fillId="0" borderId="32" xfId="0" applyNumberFormat="1" applyFont="1" applyFill="1" applyBorder="1" applyAlignment="1" applyProtection="1">
      <alignment horizontal="left" vertical="top"/>
      <protection/>
    </xf>
    <xf numFmtId="49" fontId="3" fillId="0" borderId="31" xfId="0" applyNumberFormat="1" applyFont="1" applyFill="1" applyBorder="1" applyAlignment="1" applyProtection="1">
      <alignment horizontal="left" vertical="top"/>
      <protection/>
    </xf>
    <xf numFmtId="184" fontId="14" fillId="0" borderId="10" xfId="0" applyNumberFormat="1" applyFont="1" applyBorder="1" applyAlignment="1" applyProtection="1">
      <alignment horizontal="center" vertical="top"/>
      <protection/>
    </xf>
    <xf numFmtId="184" fontId="26" fillId="0" borderId="0" xfId="0" applyNumberFormat="1" applyFont="1" applyBorder="1" applyAlignment="1" applyProtection="1">
      <alignment horizontal="center" vertical="top"/>
      <protection/>
    </xf>
    <xf numFmtId="49" fontId="22" fillId="36" borderId="32" xfId="0" applyNumberFormat="1" applyFont="1" applyFill="1" applyBorder="1" applyAlignment="1" applyProtection="1" quotePrefix="1">
      <alignment horizontal="left" vertical="top"/>
      <protection locked="0"/>
    </xf>
    <xf numFmtId="49" fontId="22" fillId="36" borderId="32" xfId="0" applyNumberFormat="1" applyFont="1" applyFill="1" applyBorder="1" applyAlignment="1" applyProtection="1">
      <alignment horizontal="left" vertical="top"/>
      <protection locked="0"/>
    </xf>
    <xf numFmtId="49" fontId="22" fillId="36" borderId="33" xfId="0" applyNumberFormat="1" applyFont="1" applyFill="1" applyBorder="1" applyAlignment="1" applyProtection="1">
      <alignment horizontal="left" vertical="top"/>
      <protection locked="0"/>
    </xf>
    <xf numFmtId="0" fontId="20" fillId="36" borderId="32" xfId="0" applyFont="1" applyFill="1" applyBorder="1" applyAlignment="1" applyProtection="1">
      <alignment horizontal="left" vertical="top"/>
      <protection/>
    </xf>
    <xf numFmtId="0" fontId="20" fillId="36" borderId="33" xfId="0" applyFont="1" applyFill="1" applyBorder="1" applyAlignment="1" applyProtection="1">
      <alignment horizontal="left" vertical="top"/>
      <protection/>
    </xf>
    <xf numFmtId="0" fontId="24" fillId="36" borderId="15" xfId="0" applyFont="1" applyFill="1" applyBorder="1" applyAlignment="1" applyProtection="1">
      <alignment horizontal="right" vertical="center"/>
      <protection/>
    </xf>
    <xf numFmtId="0" fontId="24" fillId="36" borderId="0" xfId="0" applyFont="1" applyFill="1" applyBorder="1" applyAlignment="1" applyProtection="1">
      <alignment horizontal="right" vertical="center"/>
      <protection/>
    </xf>
    <xf numFmtId="184" fontId="24" fillId="36" borderId="15" xfId="0" applyNumberFormat="1" applyFont="1" applyFill="1" applyBorder="1" applyAlignment="1" applyProtection="1">
      <alignment horizontal="right" vertical="center"/>
      <protection/>
    </xf>
    <xf numFmtId="184" fontId="24" fillId="36" borderId="0" xfId="0" applyNumberFormat="1" applyFont="1" applyFill="1" applyBorder="1" applyAlignment="1" applyProtection="1">
      <alignment horizontal="right" vertical="center"/>
      <protection/>
    </xf>
    <xf numFmtId="184" fontId="41" fillId="32" borderId="29" xfId="0" applyNumberFormat="1" applyFont="1" applyFill="1" applyBorder="1" applyAlignment="1" applyProtection="1">
      <alignment vertical="center" wrapText="1"/>
      <protection/>
    </xf>
    <xf numFmtId="184" fontId="41" fillId="32" borderId="32" xfId="0" applyNumberFormat="1" applyFont="1" applyFill="1" applyBorder="1" applyAlignment="1" applyProtection="1">
      <alignment vertical="center" wrapText="1"/>
      <protection/>
    </xf>
    <xf numFmtId="184" fontId="41" fillId="32" borderId="31" xfId="0" applyNumberFormat="1" applyFont="1" applyFill="1" applyBorder="1" applyAlignment="1" applyProtection="1">
      <alignment vertical="center" wrapText="1"/>
      <protection/>
    </xf>
    <xf numFmtId="0" fontId="19" fillId="0" borderId="0" xfId="42" applyFont="1" applyAlignment="1" applyProtection="1">
      <alignment horizontal="left" vertical="top"/>
      <protection/>
    </xf>
    <xf numFmtId="0" fontId="32" fillId="0" borderId="0" xfId="0" applyFont="1" applyBorder="1" applyAlignment="1" applyProtection="1">
      <alignment horizontal="left" vertical="top"/>
      <protection/>
    </xf>
    <xf numFmtId="0" fontId="22" fillId="0" borderId="34" xfId="0" applyFont="1" applyBorder="1" applyAlignment="1" applyProtection="1" quotePrefix="1">
      <alignment vertical="top" wrapText="1"/>
      <protection locked="0"/>
    </xf>
    <xf numFmtId="0" fontId="22" fillId="0" borderId="35" xfId="0" applyFont="1" applyBorder="1" applyAlignment="1" applyProtection="1">
      <alignment vertical="top" wrapText="1"/>
      <protection locked="0"/>
    </xf>
    <xf numFmtId="0" fontId="22" fillId="0" borderId="36" xfId="0" applyFont="1" applyBorder="1" applyAlignment="1" applyProtection="1">
      <alignment vertical="top" wrapText="1"/>
      <protection locked="0"/>
    </xf>
    <xf numFmtId="0" fontId="22" fillId="0" borderId="37"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38" xfId="0" applyFont="1" applyBorder="1" applyAlignment="1" applyProtection="1">
      <alignment vertical="top" wrapText="1"/>
      <protection locked="0"/>
    </xf>
    <xf numFmtId="0" fontId="22" fillId="0" borderId="39" xfId="0" applyFont="1" applyBorder="1" applyAlignment="1" applyProtection="1">
      <alignment vertical="top" wrapText="1"/>
      <protection locked="0"/>
    </xf>
    <xf numFmtId="0" fontId="22" fillId="0" borderId="19" xfId="0" applyFont="1" applyBorder="1" applyAlignment="1" applyProtection="1">
      <alignment vertical="top" wrapText="1"/>
      <protection locked="0"/>
    </xf>
    <xf numFmtId="0" fontId="22" fillId="0" borderId="40" xfId="0" applyFont="1" applyBorder="1" applyAlignment="1" applyProtection="1">
      <alignment vertical="top" wrapText="1"/>
      <protection locked="0"/>
    </xf>
    <xf numFmtId="184" fontId="25" fillId="0" borderId="0" xfId="0" applyNumberFormat="1" applyFont="1" applyBorder="1" applyAlignment="1" applyProtection="1">
      <alignment horizontal="center" vertical="top"/>
      <protection/>
    </xf>
    <xf numFmtId="0" fontId="30" fillId="0" borderId="0" xfId="0" applyFont="1" applyBorder="1" applyAlignment="1" applyProtection="1">
      <alignment horizontal="left" vertical="top"/>
      <protection/>
    </xf>
    <xf numFmtId="0" fontId="24" fillId="36" borderId="26" xfId="0" applyFont="1" applyFill="1" applyBorder="1" applyAlignment="1" applyProtection="1">
      <alignment horizontal="right" vertical="center"/>
      <protection/>
    </xf>
    <xf numFmtId="0" fontId="24" fillId="36" borderId="27" xfId="0" applyFont="1" applyFill="1" applyBorder="1" applyAlignment="1" applyProtection="1">
      <alignment horizontal="right" vertical="center"/>
      <protection/>
    </xf>
    <xf numFmtId="0" fontId="24" fillId="36" borderId="17" xfId="0" applyFont="1" applyFill="1" applyBorder="1" applyAlignment="1" applyProtection="1">
      <alignment horizontal="right" vertical="center"/>
      <protection/>
    </xf>
    <xf numFmtId="0" fontId="24" fillId="36" borderId="10" xfId="0" applyFont="1" applyFill="1" applyBorder="1" applyAlignment="1" applyProtection="1">
      <alignment horizontal="right" vertical="center"/>
      <protection/>
    </xf>
    <xf numFmtId="0" fontId="44" fillId="0" borderId="11" xfId="0" applyFont="1" applyBorder="1" applyAlignment="1" applyProtection="1">
      <alignment horizontal="right" vertical="center"/>
      <protection/>
    </xf>
    <xf numFmtId="0" fontId="4" fillId="32" borderId="25" xfId="0" applyNumberFormat="1" applyFont="1" applyFill="1" applyBorder="1" applyAlignment="1" applyProtection="1">
      <alignment horizontal="center" vertical="center"/>
      <protection hidden="1"/>
    </xf>
    <xf numFmtId="0" fontId="4" fillId="32" borderId="30" xfId="0" applyNumberFormat="1" applyFont="1" applyFill="1" applyBorder="1" applyAlignment="1" applyProtection="1">
      <alignment horizontal="center" vertical="center"/>
      <protection hidden="1"/>
    </xf>
    <xf numFmtId="184" fontId="30" fillId="0" borderId="0" xfId="0" applyNumberFormat="1" applyFont="1" applyFill="1" applyBorder="1" applyAlignment="1" applyProtection="1">
      <alignment horizontal="left" vertical="top"/>
      <protection/>
    </xf>
    <xf numFmtId="0" fontId="12" fillId="36" borderId="26" xfId="0" applyFont="1" applyFill="1" applyBorder="1" applyAlignment="1" applyProtection="1">
      <alignment horizontal="center" vertical="top"/>
      <protection/>
    </xf>
    <xf numFmtId="0" fontId="12" fillId="36" borderId="28" xfId="0" applyFont="1" applyFill="1" applyBorder="1" applyAlignment="1" applyProtection="1">
      <alignment horizontal="center" vertical="top"/>
      <protection/>
    </xf>
    <xf numFmtId="0" fontId="14" fillId="36" borderId="15" xfId="0" applyFont="1" applyFill="1" applyBorder="1" applyAlignment="1" applyProtection="1">
      <alignment horizontal="center" vertical="top"/>
      <protection/>
    </xf>
    <xf numFmtId="0" fontId="14" fillId="36" borderId="16" xfId="0" applyFont="1" applyFill="1" applyBorder="1" applyAlignment="1" applyProtection="1">
      <alignment horizontal="center" vertical="top"/>
      <protection/>
    </xf>
    <xf numFmtId="184" fontId="19" fillId="0" borderId="0" xfId="42" applyNumberFormat="1" applyFont="1" applyFill="1" applyBorder="1" applyAlignment="1" applyProtection="1" quotePrefix="1">
      <alignment horizontal="left" vertical="top"/>
      <protection/>
    </xf>
    <xf numFmtId="0" fontId="19" fillId="0" borderId="0" xfId="42" applyFont="1" applyAlignment="1" applyProtection="1" quotePrefix="1">
      <alignment/>
      <protection/>
    </xf>
    <xf numFmtId="184" fontId="30" fillId="0" borderId="0" xfId="0" applyNumberFormat="1" applyFont="1" applyFill="1" applyBorder="1" applyAlignment="1" applyProtection="1">
      <alignment horizontal="left" vertical="top" wrapText="1"/>
      <protection/>
    </xf>
    <xf numFmtId="184" fontId="8" fillId="0" borderId="25" xfId="0" applyNumberFormat="1" applyFont="1" applyFill="1" applyBorder="1" applyAlignment="1" applyProtection="1">
      <alignment horizontal="left" vertical="center"/>
      <protection/>
    </xf>
    <xf numFmtId="184" fontId="8" fillId="0" borderId="30" xfId="0" applyNumberFormat="1" applyFont="1" applyFill="1" applyBorder="1" applyAlignment="1" applyProtection="1">
      <alignment horizontal="left" vertical="center"/>
      <protection/>
    </xf>
    <xf numFmtId="0" fontId="19" fillId="0" borderId="0" xfId="42" applyFont="1" applyAlignment="1" applyProtection="1" quotePrefix="1">
      <alignment horizontal="left"/>
      <protection/>
    </xf>
    <xf numFmtId="0" fontId="44" fillId="0" borderId="11" xfId="0" applyFont="1" applyBorder="1" applyAlignment="1" applyProtection="1">
      <alignment horizontal="right" vertical="top"/>
      <protection/>
    </xf>
    <xf numFmtId="0" fontId="3" fillId="0" borderId="29" xfId="0" applyFont="1" applyFill="1" applyBorder="1" applyAlignment="1" applyProtection="1">
      <alignment horizontal="left" vertical="top"/>
      <protection/>
    </xf>
    <xf numFmtId="0" fontId="3" fillId="0" borderId="32" xfId="0" applyFont="1" applyFill="1" applyBorder="1" applyAlignment="1" applyProtection="1">
      <alignment horizontal="left" vertical="top"/>
      <protection/>
    </xf>
    <xf numFmtId="0" fontId="3" fillId="0" borderId="31"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15" fillId="42" borderId="29" xfId="0" applyFont="1" applyFill="1" applyBorder="1" applyAlignment="1" applyProtection="1">
      <alignment horizontal="center" vertical="top" wrapText="1"/>
      <protection/>
    </xf>
    <xf numFmtId="0" fontId="15" fillId="42" borderId="32" xfId="0" applyFont="1" applyFill="1" applyBorder="1" applyAlignment="1" applyProtection="1">
      <alignment horizontal="center" vertical="top" wrapText="1"/>
      <protection/>
    </xf>
    <xf numFmtId="0" fontId="15" fillId="42" borderId="31" xfId="0" applyFont="1" applyFill="1" applyBorder="1" applyAlignment="1" applyProtection="1">
      <alignment horizontal="center" vertical="top" wrapText="1"/>
      <protection/>
    </xf>
    <xf numFmtId="0" fontId="15" fillId="42" borderId="26" xfId="0" applyFont="1" applyFill="1" applyBorder="1" applyAlignment="1" applyProtection="1">
      <alignment horizontal="center" vertical="top" wrapText="1"/>
      <protection/>
    </xf>
    <xf numFmtId="0" fontId="15" fillId="42" borderId="27" xfId="0" applyFont="1" applyFill="1" applyBorder="1" applyAlignment="1" applyProtection="1">
      <alignment horizontal="center" vertical="top" wrapText="1"/>
      <protection/>
    </xf>
    <xf numFmtId="0" fontId="15" fillId="42" borderId="28" xfId="0" applyFont="1" applyFill="1" applyBorder="1" applyAlignment="1" applyProtection="1">
      <alignment horizontal="center" vertical="top" wrapText="1"/>
      <protection/>
    </xf>
    <xf numFmtId="0" fontId="15" fillId="42" borderId="17" xfId="0" applyFont="1" applyFill="1" applyBorder="1" applyAlignment="1" applyProtection="1">
      <alignment horizontal="center" vertical="top" wrapText="1"/>
      <protection/>
    </xf>
    <xf numFmtId="0" fontId="15" fillId="42" borderId="10" xfId="0" applyFont="1" applyFill="1" applyBorder="1" applyAlignment="1" applyProtection="1">
      <alignment horizontal="center" vertical="top" wrapText="1"/>
      <protection/>
    </xf>
    <xf numFmtId="0" fontId="15" fillId="42" borderId="18" xfId="0" applyFont="1" applyFill="1" applyBorder="1" applyAlignment="1" applyProtection="1">
      <alignment horizontal="center" vertical="top" wrapText="1"/>
      <protection/>
    </xf>
    <xf numFmtId="184" fontId="67" fillId="35" borderId="25" xfId="0" applyNumberFormat="1" applyFont="1" applyFill="1" applyBorder="1" applyAlignment="1" applyProtection="1">
      <alignment horizontal="center" vertical="center" wrapText="1"/>
      <protection/>
    </xf>
    <xf numFmtId="184" fontId="67" fillId="35" borderId="30" xfId="0" applyNumberFormat="1" applyFont="1" applyFill="1" applyBorder="1" applyAlignment="1" applyProtection="1">
      <alignment horizontal="center" vertical="center" wrapText="1"/>
      <protection/>
    </xf>
    <xf numFmtId="184" fontId="67" fillId="35" borderId="11" xfId="0" applyNumberFormat="1" applyFont="1" applyFill="1" applyBorder="1" applyAlignment="1" applyProtection="1">
      <alignment horizontal="center" vertical="center" wrapText="1"/>
      <protection/>
    </xf>
    <xf numFmtId="184" fontId="4" fillId="0" borderId="0" xfId="0" applyNumberFormat="1" applyFont="1" applyFill="1" applyAlignment="1" applyProtection="1">
      <alignment horizontal="center" vertical="top"/>
      <protection/>
    </xf>
    <xf numFmtId="1" fontId="3" fillId="0" borderId="0" xfId="0" applyNumberFormat="1" applyFont="1" applyFill="1" applyBorder="1" applyAlignment="1" applyProtection="1">
      <alignment horizontal="center" vertical="center"/>
      <protection/>
    </xf>
    <xf numFmtId="10" fontId="4" fillId="0" borderId="0" xfId="0" applyNumberFormat="1" applyFont="1" applyFill="1" applyBorder="1" applyAlignment="1" applyProtection="1">
      <alignment horizontal="center" vertical="center"/>
      <protection/>
    </xf>
    <xf numFmtId="199" fontId="4" fillId="0" borderId="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195" fontId="56" fillId="0" borderId="0" xfId="0" applyNumberFormat="1" applyFont="1" applyFill="1" applyBorder="1" applyAlignment="1" applyProtection="1">
      <alignment horizontal="center" vertical="center"/>
      <protection locked="0"/>
    </xf>
    <xf numFmtId="198" fontId="12" fillId="0" borderId="0"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horizontal="center" vertical="center"/>
      <protection hidden="1"/>
    </xf>
    <xf numFmtId="0" fontId="4" fillId="0" borderId="25"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191" fontId="12" fillId="0" borderId="25" xfId="0" applyNumberFormat="1" applyFont="1" applyFill="1" applyBorder="1" applyAlignment="1" applyProtection="1">
      <alignment horizontal="center" vertical="center"/>
      <protection hidden="1"/>
    </xf>
    <xf numFmtId="191" fontId="12" fillId="0" borderId="30" xfId="0" applyNumberFormat="1" applyFont="1" applyFill="1" applyBorder="1" applyAlignment="1" applyProtection="1">
      <alignment horizontal="center" vertical="center"/>
      <protection hidden="1"/>
    </xf>
    <xf numFmtId="10" fontId="4" fillId="0" borderId="25" xfId="0" applyNumberFormat="1" applyFont="1" applyFill="1" applyBorder="1" applyAlignment="1" applyProtection="1">
      <alignment horizontal="center" vertical="center"/>
      <protection/>
    </xf>
    <xf numFmtId="10" fontId="4" fillId="0" borderId="30" xfId="0" applyNumberFormat="1" applyFont="1" applyFill="1" applyBorder="1" applyAlignment="1" applyProtection="1">
      <alignment horizontal="center" vertical="center"/>
      <protection/>
    </xf>
    <xf numFmtId="1" fontId="3" fillId="0" borderId="11" xfId="0" applyNumberFormat="1"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protection/>
    </xf>
    <xf numFmtId="195" fontId="12" fillId="0" borderId="11" xfId="0" applyNumberFormat="1" applyFont="1" applyFill="1" applyBorder="1" applyAlignment="1" applyProtection="1">
      <alignment horizontal="center" vertical="center"/>
      <protection locked="0"/>
    </xf>
    <xf numFmtId="2" fontId="4" fillId="0" borderId="11" xfId="0" applyNumberFormat="1" applyFont="1" applyFill="1" applyBorder="1" applyAlignment="1" applyProtection="1">
      <alignment horizontal="center" vertical="center"/>
      <protection hidden="1"/>
    </xf>
    <xf numFmtId="191" fontId="4" fillId="0" borderId="11" xfId="0" applyNumberFormat="1" applyFont="1" applyFill="1" applyBorder="1" applyAlignment="1" applyProtection="1">
      <alignment horizontal="center" vertical="center"/>
      <protection/>
    </xf>
    <xf numFmtId="10" fontId="4" fillId="0" borderId="11" xfId="0" applyNumberFormat="1" applyFont="1" applyFill="1" applyBorder="1" applyAlignment="1" applyProtection="1">
      <alignment horizontal="center" vertical="center"/>
      <protection/>
    </xf>
    <xf numFmtId="0" fontId="23" fillId="0" borderId="25" xfId="0" applyNumberFormat="1" applyFont="1" applyFill="1" applyBorder="1" applyAlignment="1" applyProtection="1">
      <alignment horizontal="center" vertical="center"/>
      <protection/>
    </xf>
    <xf numFmtId="0" fontId="23" fillId="0" borderId="30"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60" fillId="36" borderId="15" xfId="0" applyFont="1" applyFill="1" applyBorder="1" applyAlignment="1" applyProtection="1">
      <alignment horizontal="right" vertical="center"/>
      <protection/>
    </xf>
    <xf numFmtId="0" fontId="60" fillId="36" borderId="0" xfId="0" applyFont="1" applyFill="1" applyBorder="1" applyAlignment="1" applyProtection="1">
      <alignment horizontal="right" vertical="center"/>
      <protection/>
    </xf>
    <xf numFmtId="0" fontId="60" fillId="36" borderId="26" xfId="0" applyFont="1" applyFill="1" applyBorder="1" applyAlignment="1" applyProtection="1">
      <alignment horizontal="right" vertical="center"/>
      <protection/>
    </xf>
    <xf numFmtId="0" fontId="60" fillId="36" borderId="27" xfId="0" applyFont="1" applyFill="1" applyBorder="1" applyAlignment="1" applyProtection="1">
      <alignment horizontal="right" vertical="center"/>
      <protection/>
    </xf>
    <xf numFmtId="184" fontId="60" fillId="36" borderId="15" xfId="0" applyNumberFormat="1" applyFont="1" applyFill="1" applyBorder="1" applyAlignment="1" applyProtection="1">
      <alignment horizontal="right" vertical="center"/>
      <protection/>
    </xf>
    <xf numFmtId="184" fontId="60" fillId="36" borderId="0" xfId="0" applyNumberFormat="1" applyFont="1" applyFill="1" applyBorder="1" applyAlignment="1" applyProtection="1">
      <alignment horizontal="right" vertical="center"/>
      <protection/>
    </xf>
    <xf numFmtId="0" fontId="60" fillId="36" borderId="17" xfId="0" applyFont="1" applyFill="1" applyBorder="1" applyAlignment="1" applyProtection="1">
      <alignment horizontal="right" vertical="center"/>
      <protection/>
    </xf>
    <xf numFmtId="0" fontId="60" fillId="36" borderId="10" xfId="0" applyFont="1" applyFill="1" applyBorder="1" applyAlignment="1" applyProtection="1">
      <alignment horizontal="right" vertical="center"/>
      <protection/>
    </xf>
    <xf numFmtId="0" fontId="29" fillId="0" borderId="41" xfId="0" applyFont="1" applyBorder="1" applyAlignment="1" applyProtection="1">
      <alignment horizontal="right" vertical="top"/>
      <protection/>
    </xf>
    <xf numFmtId="0" fontId="29" fillId="0" borderId="31" xfId="0" applyFont="1" applyBorder="1" applyAlignment="1" applyProtection="1">
      <alignment horizontal="right" vertical="top"/>
      <protection/>
    </xf>
    <xf numFmtId="0" fontId="29" fillId="0" borderId="42" xfId="0" applyFont="1" applyBorder="1" applyAlignment="1" applyProtection="1">
      <alignment horizontal="right" vertical="top"/>
      <protection/>
    </xf>
    <xf numFmtId="0" fontId="29" fillId="0" borderId="43" xfId="0" applyFont="1" applyBorder="1" applyAlignment="1" applyProtection="1">
      <alignment horizontal="right" vertical="top"/>
      <protection/>
    </xf>
    <xf numFmtId="184" fontId="44" fillId="0" borderId="10" xfId="0" applyNumberFormat="1" applyFont="1" applyBorder="1" applyAlignment="1" applyProtection="1">
      <alignment horizontal="center" vertical="top"/>
      <protection/>
    </xf>
    <xf numFmtId="0" fontId="3" fillId="0" borderId="44" xfId="0" applyFont="1" applyFill="1" applyBorder="1" applyAlignment="1" applyProtection="1">
      <alignment horizontal="left" vertical="top"/>
      <protection/>
    </xf>
    <xf numFmtId="0" fontId="3" fillId="0" borderId="45" xfId="0" applyFont="1" applyFill="1" applyBorder="1" applyAlignment="1" applyProtection="1">
      <alignment horizontal="left" vertical="top"/>
      <protection/>
    </xf>
    <xf numFmtId="0" fontId="3" fillId="0" borderId="46" xfId="0" applyFont="1" applyFill="1" applyBorder="1" applyAlignment="1" applyProtection="1">
      <alignment horizontal="left" vertical="top"/>
      <protection/>
    </xf>
    <xf numFmtId="49" fontId="3" fillId="0" borderId="33" xfId="0" applyNumberFormat="1" applyFont="1" applyFill="1" applyBorder="1" applyAlignment="1" applyProtection="1">
      <alignment horizontal="left" vertical="top"/>
      <protection/>
    </xf>
    <xf numFmtId="49" fontId="3" fillId="0" borderId="47" xfId="0" applyNumberFormat="1" applyFont="1" applyFill="1" applyBorder="1" applyAlignment="1" applyProtection="1">
      <alignment horizontal="left" vertical="top"/>
      <protection/>
    </xf>
    <xf numFmtId="49" fontId="3" fillId="0" borderId="48" xfId="0" applyNumberFormat="1" applyFont="1" applyFill="1" applyBorder="1" applyAlignment="1" applyProtection="1">
      <alignment horizontal="left" vertical="top"/>
      <protection/>
    </xf>
    <xf numFmtId="49" fontId="3" fillId="0" borderId="49" xfId="0" applyNumberFormat="1" applyFont="1" applyFill="1" applyBorder="1" applyAlignment="1" applyProtection="1">
      <alignment horizontal="left" vertical="top"/>
      <protection/>
    </xf>
    <xf numFmtId="49" fontId="3" fillId="0" borderId="26" xfId="0" applyNumberFormat="1" applyFont="1" applyBorder="1" applyAlignment="1" applyProtection="1">
      <alignment horizontal="left" vertical="top"/>
      <protection/>
    </xf>
    <xf numFmtId="49" fontId="3" fillId="0" borderId="27" xfId="0" applyNumberFormat="1" applyFont="1" applyBorder="1" applyAlignment="1" applyProtection="1">
      <alignment horizontal="left" vertical="top"/>
      <protection/>
    </xf>
    <xf numFmtId="49" fontId="3" fillId="0" borderId="28" xfId="0" applyNumberFormat="1" applyFont="1" applyBorder="1" applyAlignment="1" applyProtection="1">
      <alignment horizontal="left" vertical="top"/>
      <protection/>
    </xf>
    <xf numFmtId="49" fontId="3" fillId="0" borderId="15"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49" fontId="3" fillId="0" borderId="16" xfId="0" applyNumberFormat="1" applyFont="1" applyBorder="1" applyAlignment="1" applyProtection="1">
      <alignment horizontal="left" vertical="top"/>
      <protection/>
    </xf>
    <xf numFmtId="49" fontId="3" fillId="0" borderId="17" xfId="0" applyNumberFormat="1" applyFont="1" applyBorder="1" applyAlignment="1" applyProtection="1">
      <alignment horizontal="left" vertical="top"/>
      <protection/>
    </xf>
    <xf numFmtId="49" fontId="3" fillId="0" borderId="10" xfId="0" applyNumberFormat="1" applyFont="1" applyBorder="1" applyAlignment="1" applyProtection="1">
      <alignment horizontal="left" vertical="top"/>
      <protection/>
    </xf>
    <xf numFmtId="49" fontId="3" fillId="0" borderId="18" xfId="0" applyNumberFormat="1" applyFont="1" applyBorder="1" applyAlignment="1" applyProtection="1">
      <alignment horizontal="left" vertical="top"/>
      <protection/>
    </xf>
    <xf numFmtId="0" fontId="29" fillId="0" borderId="50" xfId="0" applyFont="1" applyBorder="1" applyAlignment="1" applyProtection="1">
      <alignment horizontal="right" vertical="top"/>
      <protection/>
    </xf>
    <xf numFmtId="0" fontId="29" fillId="0" borderId="51" xfId="0" applyFont="1" applyBorder="1" applyAlignment="1" applyProtection="1">
      <alignment horizontal="right" vertical="top"/>
      <protection/>
    </xf>
    <xf numFmtId="0" fontId="50" fillId="36" borderId="26" xfId="0" applyFont="1" applyFill="1" applyBorder="1" applyAlignment="1" applyProtection="1">
      <alignment horizontal="center" vertical="top"/>
      <protection/>
    </xf>
    <xf numFmtId="0" fontId="50" fillId="36" borderId="28" xfId="0" applyFont="1" applyFill="1" applyBorder="1" applyAlignment="1" applyProtection="1">
      <alignment horizontal="center" vertical="top"/>
      <protection/>
    </xf>
    <xf numFmtId="0" fontId="50" fillId="36" borderId="15" xfId="0" applyFont="1" applyFill="1" applyBorder="1" applyAlignment="1" applyProtection="1">
      <alignment horizontal="center" vertical="top"/>
      <protection/>
    </xf>
    <xf numFmtId="0" fontId="50" fillId="36" borderId="16" xfId="0" applyFont="1" applyFill="1" applyBorder="1" applyAlignment="1" applyProtection="1">
      <alignment horizontal="center" vertical="top"/>
      <protection/>
    </xf>
    <xf numFmtId="0" fontId="15" fillId="42" borderId="17" xfId="0" applyFont="1" applyFill="1" applyBorder="1" applyAlignment="1" applyProtection="1">
      <alignment horizontal="center" vertical="top"/>
      <protection/>
    </xf>
    <xf numFmtId="0" fontId="15" fillId="42" borderId="10" xfId="0" applyFont="1" applyFill="1" applyBorder="1" applyAlignment="1" applyProtection="1">
      <alignment horizontal="center" vertical="top"/>
      <protection/>
    </xf>
    <xf numFmtId="0" fontId="15" fillId="42" borderId="18" xfId="0" applyFont="1" applyFill="1" applyBorder="1" applyAlignment="1" applyProtection="1">
      <alignment horizontal="center" vertical="top"/>
      <protection/>
    </xf>
    <xf numFmtId="184" fontId="4" fillId="42" borderId="26" xfId="0" applyNumberFormat="1" applyFont="1" applyFill="1" applyBorder="1" applyAlignment="1" applyProtection="1">
      <alignment horizontal="center" vertical="center"/>
      <protection/>
    </xf>
    <xf numFmtId="184" fontId="4" fillId="42" borderId="27"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top"/>
    </xf>
    <xf numFmtId="2" fontId="60" fillId="43" borderId="27" xfId="0" applyNumberFormat="1" applyFont="1" applyFill="1" applyBorder="1" applyAlignment="1">
      <alignment horizontal="center" vertical="center"/>
    </xf>
    <xf numFmtId="2" fontId="60" fillId="43" borderId="10" xfId="0" applyNumberFormat="1" applyFont="1" applyFill="1" applyBorder="1" applyAlignment="1">
      <alignment horizontal="center" vertical="center"/>
    </xf>
    <xf numFmtId="2" fontId="61" fillId="43" borderId="26" xfId="0" applyNumberFormat="1" applyFont="1" applyFill="1" applyBorder="1" applyAlignment="1">
      <alignment horizontal="center" vertical="center"/>
    </xf>
    <xf numFmtId="2" fontId="61" fillId="43" borderId="17" xfId="0" applyNumberFormat="1" applyFont="1" applyFill="1" applyBorder="1" applyAlignment="1">
      <alignment horizontal="center" vertical="center"/>
    </xf>
    <xf numFmtId="191" fontId="61" fillId="43" borderId="27" xfId="0" applyNumberFormat="1" applyFont="1" applyFill="1" applyBorder="1" applyAlignment="1">
      <alignment horizontal="center" vertical="center"/>
    </xf>
    <xf numFmtId="191" fontId="61" fillId="43" borderId="10" xfId="0" applyNumberFormat="1" applyFont="1" applyFill="1" applyBorder="1" applyAlignment="1">
      <alignment horizontal="center" vertical="center"/>
    </xf>
    <xf numFmtId="191" fontId="57" fillId="0" borderId="11" xfId="0" applyNumberFormat="1" applyFont="1" applyBorder="1" applyAlignment="1">
      <alignment horizontal="center"/>
    </xf>
    <xf numFmtId="191" fontId="57" fillId="44" borderId="11" xfId="0" applyNumberFormat="1" applyFont="1" applyFill="1" applyBorder="1" applyAlignment="1">
      <alignment horizontal="center"/>
    </xf>
    <xf numFmtId="1" fontId="57" fillId="44" borderId="11" xfId="0" applyNumberFormat="1" applyFont="1" applyFill="1" applyBorder="1" applyAlignment="1">
      <alignment horizontal="center"/>
    </xf>
    <xf numFmtId="191" fontId="12" fillId="0" borderId="11" xfId="0" applyNumberFormat="1" applyFont="1" applyFill="1" applyBorder="1" applyAlignment="1" applyProtection="1">
      <alignment horizontal="center" vertical="center"/>
      <protection hidden="1"/>
    </xf>
    <xf numFmtId="0" fontId="4" fillId="0" borderId="25"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horizontal="center" vertical="center" wrapText="1"/>
      <protection/>
    </xf>
    <xf numFmtId="49" fontId="4" fillId="0" borderId="25" xfId="0" applyNumberFormat="1" applyFont="1" applyBorder="1" applyAlignment="1" applyProtection="1">
      <alignment horizontal="center" vertical="center" wrapText="1"/>
      <protection/>
    </xf>
    <xf numFmtId="49" fontId="4" fillId="0" borderId="30" xfId="0" applyNumberFormat="1" applyFont="1" applyBorder="1" applyAlignment="1" applyProtection="1">
      <alignment horizontal="center" vertical="center" wrapText="1"/>
      <protection/>
    </xf>
    <xf numFmtId="191" fontId="57" fillId="0" borderId="25" xfId="0" applyNumberFormat="1" applyFont="1" applyBorder="1" applyAlignment="1">
      <alignment horizontal="center"/>
    </xf>
    <xf numFmtId="191" fontId="57" fillId="0" borderId="30" xfId="0" applyNumberFormat="1" applyFont="1" applyBorder="1" applyAlignment="1">
      <alignment horizontal="center"/>
    </xf>
    <xf numFmtId="191" fontId="57" fillId="44" borderId="25" xfId="0" applyNumberFormat="1" applyFont="1" applyFill="1" applyBorder="1" applyAlignment="1">
      <alignment horizontal="center"/>
    </xf>
    <xf numFmtId="191" fontId="57" fillId="44" borderId="30" xfId="0" applyNumberFormat="1" applyFont="1" applyFill="1" applyBorder="1" applyAlignment="1">
      <alignment horizontal="center"/>
    </xf>
    <xf numFmtId="0" fontId="61" fillId="39" borderId="29" xfId="0" applyFont="1" applyFill="1" applyBorder="1" applyAlignment="1">
      <alignment horizontal="center" vertical="center" wrapText="1"/>
    </xf>
    <xf numFmtId="0" fontId="61" fillId="39" borderId="32" xfId="0" applyFont="1" applyFill="1" applyBorder="1" applyAlignment="1">
      <alignment horizontal="center" vertical="center" wrapText="1"/>
    </xf>
    <xf numFmtId="0" fontId="61" fillId="39" borderId="31" xfId="0" applyFont="1" applyFill="1" applyBorder="1" applyAlignment="1">
      <alignment horizontal="center" vertical="center" wrapText="1"/>
    </xf>
    <xf numFmtId="191" fontId="61" fillId="43" borderId="28" xfId="0" applyNumberFormat="1" applyFont="1" applyFill="1" applyBorder="1" applyAlignment="1">
      <alignment horizontal="center" vertical="center"/>
    </xf>
    <xf numFmtId="191" fontId="61" fillId="43" borderId="18" xfId="0" applyNumberFormat="1" applyFont="1" applyFill="1" applyBorder="1" applyAlignment="1">
      <alignment horizontal="center" vertical="center"/>
    </xf>
    <xf numFmtId="184" fontId="114" fillId="0" borderId="0" xfId="0" applyNumberFormat="1" applyFont="1" applyBorder="1" applyAlignment="1" applyProtection="1">
      <alignment horizontal="center" vertical="top"/>
      <protection/>
    </xf>
    <xf numFmtId="184" fontId="90" fillId="0" borderId="0" xfId="0" applyNumberFormat="1" applyFont="1" applyBorder="1" applyAlignment="1" applyProtection="1">
      <alignment horizontal="center" vertical="top"/>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10"/>
      </font>
    </dxf>
    <dxf>
      <font>
        <color indexed="17"/>
      </font>
    </dxf>
    <dxf>
      <font>
        <color auto="1"/>
      </font>
    </dxf>
    <dxf>
      <font>
        <color indexed="10"/>
      </font>
    </dxf>
    <dxf>
      <font>
        <color indexed="17"/>
      </font>
    </dxf>
    <dxf>
      <font>
        <color auto="1"/>
      </font>
    </dxf>
    <dxf>
      <font>
        <color indexed="10"/>
      </font>
    </dxf>
    <dxf>
      <font>
        <color indexed="17"/>
      </font>
    </dxf>
    <dxf>
      <font>
        <color auto="1"/>
      </font>
    </dxf>
    <dxf>
      <font>
        <color auto="1"/>
      </font>
      <border/>
    </dxf>
    <dxf>
      <font>
        <color rgb="FF008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6444992"/>
        <c:axId val="15351745"/>
      </c:lineChart>
      <c:catAx>
        <c:axId val="464449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15351745"/>
        <c:crosses val="autoZero"/>
        <c:auto val="1"/>
        <c:lblOffset val="100"/>
        <c:tickLblSkip val="1"/>
        <c:noMultiLvlLbl val="0"/>
      </c:catAx>
      <c:valAx>
        <c:axId val="15351745"/>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46444992"/>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manualLayout>
          <c:xMode val="factor"/>
          <c:yMode val="factor"/>
          <c:x val="-0.0165"/>
          <c:y val="-0.003"/>
        </c:manualLayout>
      </c:layout>
      <c:spPr>
        <a:noFill/>
        <a:ln>
          <a:noFill/>
        </a:ln>
      </c:spPr>
    </c:title>
    <c:plotArea>
      <c:layout>
        <c:manualLayout>
          <c:xMode val="edge"/>
          <c:yMode val="edge"/>
          <c:x val="0.068"/>
          <c:y val="0.11625"/>
          <c:w val="0.866"/>
          <c:h val="0.78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'С холостой пробой'!$C$53:$C$57</c:f>
              <c:numCache/>
            </c:numRef>
          </c:xVal>
          <c:yVal>
            <c:numRef>
              <c:f>'С холостой пробой'!$H$53:$H$57</c:f>
              <c:numCache/>
            </c:numRef>
          </c:yVal>
          <c:smooth val="0"/>
        </c:ser>
        <c:axId val="3947978"/>
        <c:axId val="35531803"/>
      </c:scatterChart>
      <c:valAx>
        <c:axId val="3947978"/>
        <c:scaling>
          <c:logBase val="10"/>
          <c:orientation val="minMax"/>
          <c:max val="100"/>
          <c:min val="0.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manualLayout>
              <c:xMode val="factor"/>
              <c:yMode val="factor"/>
              <c:x val="-0.01075"/>
              <c:y val="-0.01125"/>
            </c:manualLayout>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531803"/>
        <c:crossesAt val="0.1"/>
        <c:crossBetween val="midCat"/>
        <c:dispUnits/>
        <c:majorUnit val="10"/>
        <c:minorUnit val="10"/>
      </c:valAx>
      <c:valAx>
        <c:axId val="35531803"/>
        <c:scaling>
          <c:orientation val="minMax"/>
          <c:max val="1"/>
          <c:min val="0.1"/>
        </c:scaling>
        <c:axPos val="l"/>
        <c:title>
          <c:tx>
            <c:rich>
              <a:bodyPr vert="horz" rot="-5400000" anchor="ctr"/>
              <a:lstStyle/>
              <a:p>
                <a:pPr algn="ctr">
                  <a:defRPr/>
                </a:pPr>
                <a:r>
                  <a:rPr lang="en-US" cap="none" sz="1000" b="1" i="0" u="none" baseline="0">
                    <a:solidFill>
                      <a:srgbClr val="000000"/>
                    </a:solidFill>
                  </a:rPr>
                  <a:t>Относительная оптическая плотность, %</a:t>
                </a:r>
              </a:p>
            </c:rich>
          </c:tx>
          <c:layout>
            <c:manualLayout>
              <c:xMode val="factor"/>
              <c:yMode val="factor"/>
              <c:x val="0.00275"/>
              <c:y val="-0.0445"/>
            </c:manualLayout>
          </c:layout>
          <c:overlay val="0"/>
          <c:spPr>
            <a:noFill/>
            <a:ln>
              <a:noFill/>
            </a:ln>
          </c:spPr>
        </c:title>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3947978"/>
        <c:crossesAt val="0.01"/>
        <c:crossBetween val="midCat"/>
        <c:dispUnits/>
        <c:majorUnit val="0.1"/>
        <c:minorUnit val="0.1"/>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1350772"/>
        <c:axId val="59503765"/>
      </c:lineChart>
      <c:catAx>
        <c:axId val="513507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59503765"/>
        <c:crosses val="autoZero"/>
        <c:auto val="1"/>
        <c:lblOffset val="100"/>
        <c:tickLblSkip val="1"/>
        <c:noMultiLvlLbl val="0"/>
      </c:catAx>
      <c:valAx>
        <c:axId val="59503765"/>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51350772"/>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manualLayout>
          <c:xMode val="factor"/>
          <c:yMode val="factor"/>
          <c:x val="-0.058"/>
          <c:y val="-0.003"/>
        </c:manualLayout>
      </c:layout>
      <c:spPr>
        <a:noFill/>
        <a:ln>
          <a:noFill/>
        </a:ln>
      </c:spPr>
    </c:title>
    <c:plotArea>
      <c:layout>
        <c:manualLayout>
          <c:xMode val="edge"/>
          <c:yMode val="edge"/>
          <c:x val="0.03375"/>
          <c:y val="0.1205"/>
          <c:w val="0.945"/>
          <c:h val="0.79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'ИФА аб-Стрептомицин'!$C$53:$C$57</c:f>
              <c:numCache/>
            </c:numRef>
          </c:xVal>
          <c:yVal>
            <c:numRef>
              <c:f>'ИФА аб-Стрептомицин'!$H$53:$H$57</c:f>
              <c:numCache/>
            </c:numRef>
          </c:yVal>
          <c:smooth val="0"/>
        </c:ser>
        <c:axId val="65771838"/>
        <c:axId val="55075631"/>
      </c:scatterChart>
      <c:valAx>
        <c:axId val="65771838"/>
        <c:scaling>
          <c:logBase val="10"/>
          <c:orientation val="minMax"/>
          <c:max val="100"/>
          <c:min val="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manualLayout>
              <c:xMode val="factor"/>
              <c:yMode val="factor"/>
              <c:x val="-0.00475"/>
              <c:y val="-0.035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0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55075631"/>
        <c:crossesAt val="0.1"/>
        <c:crossBetween val="midCat"/>
        <c:dispUnits/>
        <c:majorUnit val="10"/>
        <c:minorUnit val="10"/>
      </c:valAx>
      <c:valAx>
        <c:axId val="55075631"/>
        <c:scaling>
          <c:orientation val="minMax"/>
          <c:max val="1"/>
          <c:min val="0.1"/>
        </c:scaling>
        <c:axPos val="l"/>
        <c:title>
          <c:tx>
            <c:rich>
              <a:bodyPr vert="horz" rot="-5400000" anchor="ctr"/>
              <a:lstStyle/>
              <a:p>
                <a:pPr algn="ctr">
                  <a:defRPr/>
                </a:pPr>
                <a:r>
                  <a:rPr lang="en-US" cap="none" sz="900" b="1" i="0" u="none" baseline="0">
                    <a:solidFill>
                      <a:srgbClr val="000000"/>
                    </a:solidFill>
                  </a:rPr>
                  <a:t>Относительная оптическая плотность, %</a:t>
                </a:r>
              </a:p>
            </c:rich>
          </c:tx>
          <c:layout>
            <c:manualLayout>
              <c:xMode val="factor"/>
              <c:yMode val="factor"/>
              <c:x val="-0.00675"/>
              <c:y val="-0.0295"/>
            </c:manualLayout>
          </c:layout>
          <c:overlay val="0"/>
          <c:spPr>
            <a:noFill/>
            <a:ln>
              <a:noFill/>
            </a:ln>
          </c:spPr>
        </c:title>
        <c:majorGridlines>
          <c:spPr>
            <a:ln w="3175">
              <a:solidFill>
                <a:srgbClr val="808080"/>
              </a:solidFill>
            </a:ln>
          </c:spPr>
        </c:majorGridlines>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65771838"/>
        <c:crossesAt val="0.1"/>
        <c:crossBetween val="midCat"/>
        <c:dispUnits/>
        <c:majorUnit val="0.1"/>
        <c:minorUnit val="0.1"/>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'ИФА аб-Стрептомицин'!$C$53:$C$57</c:f>
              <c:numCache/>
            </c:numRef>
          </c:xVal>
          <c:yVal>
            <c:numRef>
              <c:f>'ИФА аб-Стрептомицин'!$H$53:$H$57</c:f>
              <c:numCache/>
            </c:numRef>
          </c:yVal>
          <c:smooth val="0"/>
        </c:ser>
        <c:axId val="25918632"/>
        <c:axId val="31941097"/>
      </c:scatterChart>
      <c:valAx>
        <c:axId val="25918632"/>
        <c:scaling>
          <c:logBase val="10"/>
          <c:orientation val="minMax"/>
          <c:max val="100"/>
          <c:min val="0.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941097"/>
        <c:crossesAt val="0.1"/>
        <c:crossBetween val="midCat"/>
        <c:dispUnits/>
        <c:majorUnit val="10"/>
        <c:minorUnit val="10"/>
      </c:valAx>
      <c:valAx>
        <c:axId val="31941097"/>
        <c:scaling>
          <c:orientation val="minMax"/>
          <c:max val="1"/>
          <c:min val="0.1"/>
        </c:scaling>
        <c:axPos val="l"/>
        <c:title>
          <c:tx>
            <c:rich>
              <a:bodyPr vert="horz" rot="-5400000" anchor="ctr"/>
              <a:lstStyle/>
              <a:p>
                <a:pPr algn="ctr">
                  <a:defRPr/>
                </a:pPr>
                <a:r>
                  <a:rPr lang="en-US" cap="none" sz="900" b="1" i="0" u="none" baseline="0">
                    <a:solidFill>
                      <a:srgbClr val="000000"/>
                    </a:solidFill>
                  </a:rPr>
                  <a:t>Относительная оптическая плотность, %</a:t>
                </a:r>
              </a:p>
            </c:rich>
          </c:tx>
          <c:layout/>
          <c:overlay val="0"/>
          <c:spPr>
            <a:noFill/>
            <a:ln>
              <a:noFill/>
            </a:ln>
          </c:spPr>
        </c:title>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25918632"/>
        <c:crossesAt val="0.01"/>
        <c:crossBetween val="midCat"/>
        <c:dispUnits/>
        <c:majorUnit val="0.1"/>
        <c:minorUnit val="0.1"/>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0.emf" /><Relationship Id="rId4" Type="http://schemas.openxmlformats.org/officeDocument/2006/relationships/image" Target="../media/image16.emf" /><Relationship Id="rId5" Type="http://schemas.openxmlformats.org/officeDocument/2006/relationships/image" Target="../media/image59.emf" /><Relationship Id="rId6" Type="http://schemas.openxmlformats.org/officeDocument/2006/relationships/image" Target="../media/image65.emf" /><Relationship Id="rId7" Type="http://schemas.openxmlformats.org/officeDocument/2006/relationships/image" Target="../media/image73.emf" /><Relationship Id="rId8" Type="http://schemas.openxmlformats.org/officeDocument/2006/relationships/image" Target="../media/image35.emf" /><Relationship Id="rId9" Type="http://schemas.openxmlformats.org/officeDocument/2006/relationships/image" Target="../media/image5.emf" /><Relationship Id="rId10" Type="http://schemas.openxmlformats.org/officeDocument/2006/relationships/image" Target="../media/image53.emf" /><Relationship Id="rId11" Type="http://schemas.openxmlformats.org/officeDocument/2006/relationships/image" Target="../media/image67.emf" /><Relationship Id="rId12" Type="http://schemas.openxmlformats.org/officeDocument/2006/relationships/image" Target="../media/image29.emf" /><Relationship Id="rId13" Type="http://schemas.openxmlformats.org/officeDocument/2006/relationships/image" Target="../media/image82.emf" /><Relationship Id="rId14" Type="http://schemas.openxmlformats.org/officeDocument/2006/relationships/image" Target="../media/image69.emf" /><Relationship Id="rId15" Type="http://schemas.openxmlformats.org/officeDocument/2006/relationships/image" Target="../media/image40.emf" /><Relationship Id="rId16" Type="http://schemas.openxmlformats.org/officeDocument/2006/relationships/image" Target="../media/image48.emf" /><Relationship Id="rId17" Type="http://schemas.openxmlformats.org/officeDocument/2006/relationships/image" Target="../media/image20.emf" /><Relationship Id="rId18" Type="http://schemas.openxmlformats.org/officeDocument/2006/relationships/image" Target="../media/image47.emf" /><Relationship Id="rId19" Type="http://schemas.openxmlformats.org/officeDocument/2006/relationships/image" Target="../media/image75.emf" /><Relationship Id="rId20" Type="http://schemas.openxmlformats.org/officeDocument/2006/relationships/image" Target="../media/image62.emf" /><Relationship Id="rId21" Type="http://schemas.openxmlformats.org/officeDocument/2006/relationships/image" Target="../media/image33.emf" /><Relationship Id="rId22" Type="http://schemas.openxmlformats.org/officeDocument/2006/relationships/image" Target="../media/image71.emf" /><Relationship Id="rId23" Type="http://schemas.openxmlformats.org/officeDocument/2006/relationships/image" Target="../media/image19.emf" /><Relationship Id="rId24" Type="http://schemas.openxmlformats.org/officeDocument/2006/relationships/image" Target="../media/image13.emf" /><Relationship Id="rId25" Type="http://schemas.openxmlformats.org/officeDocument/2006/relationships/image" Target="../media/image70.emf" /><Relationship Id="rId26" Type="http://schemas.openxmlformats.org/officeDocument/2006/relationships/image" Target="../media/image68.emf" /><Relationship Id="rId27" Type="http://schemas.openxmlformats.org/officeDocument/2006/relationships/image" Target="../media/image77.emf" /><Relationship Id="rId28" Type="http://schemas.openxmlformats.org/officeDocument/2006/relationships/image" Target="../media/image45.emf" /><Relationship Id="rId29" Type="http://schemas.openxmlformats.org/officeDocument/2006/relationships/image" Target="../media/image1.emf" /><Relationship Id="rId30" Type="http://schemas.openxmlformats.org/officeDocument/2006/relationships/image" Target="../media/image81.emf" /><Relationship Id="rId31" Type="http://schemas.openxmlformats.org/officeDocument/2006/relationships/image" Target="../media/image56.emf" /><Relationship Id="rId32" Type="http://schemas.openxmlformats.org/officeDocument/2006/relationships/image" Target="../media/image46.emf" /><Relationship Id="rId33" Type="http://schemas.openxmlformats.org/officeDocument/2006/relationships/image" Target="../media/image36.emf" /><Relationship Id="rId34" Type="http://schemas.openxmlformats.org/officeDocument/2006/relationships/image" Target="../media/image3.emf" /><Relationship Id="rId35" Type="http://schemas.openxmlformats.org/officeDocument/2006/relationships/image" Target="../media/image52.emf" /><Relationship Id="rId36" Type="http://schemas.openxmlformats.org/officeDocument/2006/relationships/image" Target="../media/image2.emf" /><Relationship Id="rId37" Type="http://schemas.openxmlformats.org/officeDocument/2006/relationships/image" Target="../media/image7.emf" /><Relationship Id="rId38" Type="http://schemas.openxmlformats.org/officeDocument/2006/relationships/image" Target="../media/image11.emf" /><Relationship Id="rId39" Type="http://schemas.openxmlformats.org/officeDocument/2006/relationships/image" Target="../media/image22.emf" /><Relationship Id="rId40" Type="http://schemas.openxmlformats.org/officeDocument/2006/relationships/image" Target="../media/image14.emf" /><Relationship Id="rId41" Type="http://schemas.openxmlformats.org/officeDocument/2006/relationships/image" Target="../media/image24.emf" /><Relationship Id="rId42" Type="http://schemas.openxmlformats.org/officeDocument/2006/relationships/image" Target="../media/image79.emf" /><Relationship Id="rId43" Type="http://schemas.openxmlformats.org/officeDocument/2006/relationships/image" Target="../media/image57.emf" /><Relationship Id="rId44" Type="http://schemas.openxmlformats.org/officeDocument/2006/relationships/image" Target="../media/image78.emf" /><Relationship Id="rId45" Type="http://schemas.openxmlformats.org/officeDocument/2006/relationships/image" Target="../media/image38.emf" /><Relationship Id="rId46" Type="http://schemas.openxmlformats.org/officeDocument/2006/relationships/image" Target="../media/image76.emf" /><Relationship Id="rId47" Type="http://schemas.openxmlformats.org/officeDocument/2006/relationships/image" Target="../media/image6.emf" /><Relationship Id="rId48" Type="http://schemas.openxmlformats.org/officeDocument/2006/relationships/image" Target="../media/image21.emf" /><Relationship Id="rId49" Type="http://schemas.openxmlformats.org/officeDocument/2006/relationships/image" Target="../media/image9.emf" /><Relationship Id="rId50" Type="http://schemas.openxmlformats.org/officeDocument/2006/relationships/image" Target="../media/image23.emf" /><Relationship Id="rId51" Type="http://schemas.openxmlformats.org/officeDocument/2006/relationships/image" Target="../media/image43.emf" /><Relationship Id="rId52" Type="http://schemas.openxmlformats.org/officeDocument/2006/relationships/image" Target="../media/image8.emf" /><Relationship Id="rId53" Type="http://schemas.openxmlformats.org/officeDocument/2006/relationships/image" Target="../media/image10.emf" /><Relationship Id="rId54" Type="http://schemas.openxmlformats.org/officeDocument/2006/relationships/image" Target="../media/image83.emf" /><Relationship Id="rId55" Type="http://schemas.openxmlformats.org/officeDocument/2006/relationships/image" Target="../media/image26.emf" /><Relationship Id="rId56" Type="http://schemas.openxmlformats.org/officeDocument/2006/relationships/image" Target="../media/image15.emf" /><Relationship Id="rId57" Type="http://schemas.openxmlformats.org/officeDocument/2006/relationships/image" Target="../media/image37.emf" /><Relationship Id="rId58" Type="http://schemas.openxmlformats.org/officeDocument/2006/relationships/image" Target="../media/image85.emf" /><Relationship Id="rId59" Type="http://schemas.openxmlformats.org/officeDocument/2006/relationships/image" Target="../media/image60.emf" /><Relationship Id="rId60" Type="http://schemas.openxmlformats.org/officeDocument/2006/relationships/image" Target="../media/image74.emf" /><Relationship Id="rId61" Type="http://schemas.openxmlformats.org/officeDocument/2006/relationships/image" Target="../media/image27.emf" /><Relationship Id="rId62" Type="http://schemas.openxmlformats.org/officeDocument/2006/relationships/image" Target="../media/image86.emf" /><Relationship Id="rId63" Type="http://schemas.openxmlformats.org/officeDocument/2006/relationships/image" Target="../media/image39.emf" /><Relationship Id="rId64" Type="http://schemas.openxmlformats.org/officeDocument/2006/relationships/image" Target="../media/image80.emf" /><Relationship Id="rId65" Type="http://schemas.openxmlformats.org/officeDocument/2006/relationships/image" Target="../media/image41.emf" /><Relationship Id="rId66" Type="http://schemas.openxmlformats.org/officeDocument/2006/relationships/image" Target="../media/image87.emf" /><Relationship Id="rId67" Type="http://schemas.openxmlformats.org/officeDocument/2006/relationships/image" Target="../media/image4.emf" /><Relationship Id="rId68" Type="http://schemas.openxmlformats.org/officeDocument/2006/relationships/image" Target="../media/image25.emf" /><Relationship Id="rId69" Type="http://schemas.openxmlformats.org/officeDocument/2006/relationships/image" Target="../media/image42.emf" /><Relationship Id="rId70" Type="http://schemas.openxmlformats.org/officeDocument/2006/relationships/image" Target="../media/image44.emf" /><Relationship Id="rId71" Type="http://schemas.openxmlformats.org/officeDocument/2006/relationships/image" Target="../media/image63.emf" /><Relationship Id="rId72" Type="http://schemas.openxmlformats.org/officeDocument/2006/relationships/image" Target="../media/image28.emf" /><Relationship Id="rId73" Type="http://schemas.openxmlformats.org/officeDocument/2006/relationships/image" Target="../media/image72.emf" /><Relationship Id="rId74" Type="http://schemas.openxmlformats.org/officeDocument/2006/relationships/image" Target="../media/image31.emf" /><Relationship Id="rId75" Type="http://schemas.openxmlformats.org/officeDocument/2006/relationships/image" Target="../media/image64.emf" /><Relationship Id="rId76" Type="http://schemas.openxmlformats.org/officeDocument/2006/relationships/image" Target="../media/image84.emf" /><Relationship Id="rId77" Type="http://schemas.openxmlformats.org/officeDocument/2006/relationships/image" Target="../media/image17.emf" /><Relationship Id="rId78" Type="http://schemas.openxmlformats.org/officeDocument/2006/relationships/image" Target="../media/image30.emf" /><Relationship Id="rId79" Type="http://schemas.openxmlformats.org/officeDocument/2006/relationships/image" Target="../media/image55.emf" /><Relationship Id="rId80" Type="http://schemas.openxmlformats.org/officeDocument/2006/relationships/image" Target="../media/image12.emf" /><Relationship Id="rId81" Type="http://schemas.openxmlformats.org/officeDocument/2006/relationships/image" Target="../media/image49.emf" /><Relationship Id="rId82" Type="http://schemas.openxmlformats.org/officeDocument/2006/relationships/image" Target="../media/image61.emf" /><Relationship Id="rId83" Type="http://schemas.openxmlformats.org/officeDocument/2006/relationships/image" Target="../media/image66.emf" /><Relationship Id="rId84" Type="http://schemas.openxmlformats.org/officeDocument/2006/relationships/image" Target="../media/image34.emf" /><Relationship Id="rId85" Type="http://schemas.openxmlformats.org/officeDocument/2006/relationships/image" Target="../media/image88.emf" /><Relationship Id="rId86" Type="http://schemas.openxmlformats.org/officeDocument/2006/relationships/image" Target="../media/image3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13</xdr:col>
      <xdr:colOff>47625</xdr:colOff>
      <xdr:row>0</xdr:row>
      <xdr:rowOff>0</xdr:rowOff>
    </xdr:to>
    <xdr:graphicFrame>
      <xdr:nvGraphicFramePr>
        <xdr:cNvPr id="1" name="Chart 1"/>
        <xdr:cNvGraphicFramePr/>
      </xdr:nvGraphicFramePr>
      <xdr:xfrm>
        <a:off x="200025" y="0"/>
        <a:ext cx="10344150" cy="0"/>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92</xdr:row>
      <xdr:rowOff>19050</xdr:rowOff>
    </xdr:from>
    <xdr:to>
      <xdr:col>13</xdr:col>
      <xdr:colOff>723900</xdr:colOff>
      <xdr:row>109</xdr:row>
      <xdr:rowOff>142875</xdr:rowOff>
    </xdr:to>
    <xdr:graphicFrame>
      <xdr:nvGraphicFramePr>
        <xdr:cNvPr id="2" name="Chart 327"/>
        <xdr:cNvGraphicFramePr/>
      </xdr:nvGraphicFramePr>
      <xdr:xfrm>
        <a:off x="7067550" y="18345150"/>
        <a:ext cx="4152900" cy="320040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7</xdr:col>
      <xdr:colOff>19050</xdr:colOff>
      <xdr:row>76</xdr:row>
      <xdr:rowOff>9525</xdr:rowOff>
    </xdr:from>
    <xdr:to>
      <xdr:col>8</xdr:col>
      <xdr:colOff>104775</xdr:colOff>
      <xdr:row>77</xdr:row>
      <xdr:rowOff>9525</xdr:rowOff>
    </xdr:to>
    <xdr:pic>
      <xdr:nvPicPr>
        <xdr:cNvPr id="3" name="CheckBox1"/>
        <xdr:cNvPicPr preferRelativeResize="1">
          <a:picLocks noChangeAspect="1"/>
        </xdr:cNvPicPr>
      </xdr:nvPicPr>
      <xdr:blipFill>
        <a:blip r:embed="rId3"/>
        <a:stretch>
          <a:fillRect/>
        </a:stretch>
      </xdr:blipFill>
      <xdr:spPr>
        <a:xfrm>
          <a:off x="5457825" y="15440025"/>
          <a:ext cx="952500" cy="180975"/>
        </a:xfrm>
        <a:prstGeom prst="rect">
          <a:avLst/>
        </a:prstGeom>
        <a:noFill/>
        <a:ln w="9525" cmpd="sng">
          <a:noFill/>
        </a:ln>
      </xdr:spPr>
    </xdr:pic>
    <xdr:clientData fLocksWithSheet="0"/>
  </xdr:twoCellAnchor>
  <xdr:twoCellAnchor editAs="oneCell">
    <xdr:from>
      <xdr:col>7</xdr:col>
      <xdr:colOff>19050</xdr:colOff>
      <xdr:row>78</xdr:row>
      <xdr:rowOff>9525</xdr:rowOff>
    </xdr:from>
    <xdr:to>
      <xdr:col>7</xdr:col>
      <xdr:colOff>866775</xdr:colOff>
      <xdr:row>79</xdr:row>
      <xdr:rowOff>9525</xdr:rowOff>
    </xdr:to>
    <xdr:pic>
      <xdr:nvPicPr>
        <xdr:cNvPr id="4" name="CheckBox2"/>
        <xdr:cNvPicPr preferRelativeResize="1">
          <a:picLocks noChangeAspect="1"/>
        </xdr:cNvPicPr>
      </xdr:nvPicPr>
      <xdr:blipFill>
        <a:blip r:embed="rId4"/>
        <a:stretch>
          <a:fillRect/>
        </a:stretch>
      </xdr:blipFill>
      <xdr:spPr>
        <a:xfrm>
          <a:off x="5457825" y="15801975"/>
          <a:ext cx="847725" cy="180975"/>
        </a:xfrm>
        <a:prstGeom prst="rect">
          <a:avLst/>
        </a:prstGeom>
        <a:noFill/>
        <a:ln w="9525" cmpd="sng">
          <a:noFill/>
        </a:ln>
      </xdr:spPr>
    </xdr:pic>
    <xdr:clientData fLocksWithSheet="0"/>
  </xdr:twoCellAnchor>
  <xdr:twoCellAnchor editAs="oneCell">
    <xdr:from>
      <xdr:col>7</xdr:col>
      <xdr:colOff>19050</xdr:colOff>
      <xdr:row>79</xdr:row>
      <xdr:rowOff>0</xdr:rowOff>
    </xdr:from>
    <xdr:to>
      <xdr:col>8</xdr:col>
      <xdr:colOff>104775</xdr:colOff>
      <xdr:row>80</xdr:row>
      <xdr:rowOff>9525</xdr:rowOff>
    </xdr:to>
    <xdr:pic>
      <xdr:nvPicPr>
        <xdr:cNvPr id="5" name="ComboBox2"/>
        <xdr:cNvPicPr preferRelativeResize="1">
          <a:picLocks noChangeAspect="1"/>
        </xdr:cNvPicPr>
      </xdr:nvPicPr>
      <xdr:blipFill>
        <a:blip r:embed="rId5"/>
        <a:stretch>
          <a:fillRect/>
        </a:stretch>
      </xdr:blipFill>
      <xdr:spPr>
        <a:xfrm>
          <a:off x="5457825" y="15973425"/>
          <a:ext cx="952500" cy="190500"/>
        </a:xfrm>
        <a:prstGeom prst="rect">
          <a:avLst/>
        </a:prstGeom>
        <a:noFill/>
        <a:ln w="9525" cmpd="sng">
          <a:noFill/>
        </a:ln>
      </xdr:spPr>
    </xdr:pic>
    <xdr:clientData fLocksWithSheet="0"/>
  </xdr:twoCellAnchor>
  <xdr:twoCellAnchor editAs="oneCell">
    <xdr:from>
      <xdr:col>7</xdr:col>
      <xdr:colOff>19050</xdr:colOff>
      <xdr:row>80</xdr:row>
      <xdr:rowOff>9525</xdr:rowOff>
    </xdr:from>
    <xdr:to>
      <xdr:col>7</xdr:col>
      <xdr:colOff>866775</xdr:colOff>
      <xdr:row>81</xdr:row>
      <xdr:rowOff>9525</xdr:rowOff>
    </xdr:to>
    <xdr:pic>
      <xdr:nvPicPr>
        <xdr:cNvPr id="6" name="CheckBox3"/>
        <xdr:cNvPicPr preferRelativeResize="1">
          <a:picLocks noChangeAspect="1"/>
        </xdr:cNvPicPr>
      </xdr:nvPicPr>
      <xdr:blipFill>
        <a:blip r:embed="rId6"/>
        <a:stretch>
          <a:fillRect/>
        </a:stretch>
      </xdr:blipFill>
      <xdr:spPr>
        <a:xfrm>
          <a:off x="5457825" y="16163925"/>
          <a:ext cx="847725" cy="180975"/>
        </a:xfrm>
        <a:prstGeom prst="rect">
          <a:avLst/>
        </a:prstGeom>
        <a:noFill/>
        <a:ln w="9525" cmpd="sng">
          <a:noFill/>
        </a:ln>
      </xdr:spPr>
    </xdr:pic>
    <xdr:clientData fLocksWithSheet="0"/>
  </xdr:twoCellAnchor>
  <xdr:twoCellAnchor editAs="oneCell">
    <xdr:from>
      <xdr:col>7</xdr:col>
      <xdr:colOff>19050</xdr:colOff>
      <xdr:row>81</xdr:row>
      <xdr:rowOff>0</xdr:rowOff>
    </xdr:from>
    <xdr:to>
      <xdr:col>8</xdr:col>
      <xdr:colOff>104775</xdr:colOff>
      <xdr:row>82</xdr:row>
      <xdr:rowOff>9525</xdr:rowOff>
    </xdr:to>
    <xdr:pic>
      <xdr:nvPicPr>
        <xdr:cNvPr id="7" name="ComboBox4"/>
        <xdr:cNvPicPr preferRelativeResize="1">
          <a:picLocks noChangeAspect="1"/>
        </xdr:cNvPicPr>
      </xdr:nvPicPr>
      <xdr:blipFill>
        <a:blip r:embed="rId7"/>
        <a:stretch>
          <a:fillRect/>
        </a:stretch>
      </xdr:blipFill>
      <xdr:spPr>
        <a:xfrm>
          <a:off x="5457825" y="16335375"/>
          <a:ext cx="952500" cy="190500"/>
        </a:xfrm>
        <a:prstGeom prst="rect">
          <a:avLst/>
        </a:prstGeom>
        <a:noFill/>
        <a:ln w="9525" cmpd="sng">
          <a:noFill/>
        </a:ln>
      </xdr:spPr>
    </xdr:pic>
    <xdr:clientData fLocksWithSheet="0"/>
  </xdr:twoCellAnchor>
  <xdr:twoCellAnchor editAs="oneCell">
    <xdr:from>
      <xdr:col>7</xdr:col>
      <xdr:colOff>19050</xdr:colOff>
      <xdr:row>82</xdr:row>
      <xdr:rowOff>9525</xdr:rowOff>
    </xdr:from>
    <xdr:to>
      <xdr:col>8</xdr:col>
      <xdr:colOff>104775</xdr:colOff>
      <xdr:row>83</xdr:row>
      <xdr:rowOff>9525</xdr:rowOff>
    </xdr:to>
    <xdr:pic>
      <xdr:nvPicPr>
        <xdr:cNvPr id="8" name="CheckBox4"/>
        <xdr:cNvPicPr preferRelativeResize="1">
          <a:picLocks noChangeAspect="1"/>
        </xdr:cNvPicPr>
      </xdr:nvPicPr>
      <xdr:blipFill>
        <a:blip r:embed="rId8"/>
        <a:stretch>
          <a:fillRect/>
        </a:stretch>
      </xdr:blipFill>
      <xdr:spPr>
        <a:xfrm>
          <a:off x="5457825" y="16525875"/>
          <a:ext cx="952500" cy="180975"/>
        </a:xfrm>
        <a:prstGeom prst="rect">
          <a:avLst/>
        </a:prstGeom>
        <a:noFill/>
        <a:ln w="9525" cmpd="sng">
          <a:noFill/>
        </a:ln>
      </xdr:spPr>
    </xdr:pic>
    <xdr:clientData fLocksWithSheet="0"/>
  </xdr:twoCellAnchor>
  <xdr:twoCellAnchor editAs="oneCell">
    <xdr:from>
      <xdr:col>7</xdr:col>
      <xdr:colOff>19050</xdr:colOff>
      <xdr:row>83</xdr:row>
      <xdr:rowOff>0</xdr:rowOff>
    </xdr:from>
    <xdr:to>
      <xdr:col>8</xdr:col>
      <xdr:colOff>104775</xdr:colOff>
      <xdr:row>84</xdr:row>
      <xdr:rowOff>9525</xdr:rowOff>
    </xdr:to>
    <xdr:pic>
      <xdr:nvPicPr>
        <xdr:cNvPr id="9" name="ComboBox6"/>
        <xdr:cNvPicPr preferRelativeResize="1">
          <a:picLocks noChangeAspect="1"/>
        </xdr:cNvPicPr>
      </xdr:nvPicPr>
      <xdr:blipFill>
        <a:blip r:embed="rId9"/>
        <a:stretch>
          <a:fillRect/>
        </a:stretch>
      </xdr:blipFill>
      <xdr:spPr>
        <a:xfrm>
          <a:off x="5457825" y="16697325"/>
          <a:ext cx="952500" cy="190500"/>
        </a:xfrm>
        <a:prstGeom prst="rect">
          <a:avLst/>
        </a:prstGeom>
        <a:noFill/>
        <a:ln w="9525" cmpd="sng">
          <a:noFill/>
        </a:ln>
      </xdr:spPr>
    </xdr:pic>
    <xdr:clientData fLocksWithSheet="0"/>
  </xdr:twoCellAnchor>
  <xdr:twoCellAnchor editAs="oneCell">
    <xdr:from>
      <xdr:col>7</xdr:col>
      <xdr:colOff>19050</xdr:colOff>
      <xdr:row>84</xdr:row>
      <xdr:rowOff>9525</xdr:rowOff>
    </xdr:from>
    <xdr:to>
      <xdr:col>7</xdr:col>
      <xdr:colOff>866775</xdr:colOff>
      <xdr:row>85</xdr:row>
      <xdr:rowOff>9525</xdr:rowOff>
    </xdr:to>
    <xdr:pic>
      <xdr:nvPicPr>
        <xdr:cNvPr id="10" name="CheckBox5"/>
        <xdr:cNvPicPr preferRelativeResize="1">
          <a:picLocks noChangeAspect="1"/>
        </xdr:cNvPicPr>
      </xdr:nvPicPr>
      <xdr:blipFill>
        <a:blip r:embed="rId10"/>
        <a:stretch>
          <a:fillRect/>
        </a:stretch>
      </xdr:blipFill>
      <xdr:spPr>
        <a:xfrm>
          <a:off x="5457825" y="16887825"/>
          <a:ext cx="847725" cy="180975"/>
        </a:xfrm>
        <a:prstGeom prst="rect">
          <a:avLst/>
        </a:prstGeom>
        <a:noFill/>
        <a:ln w="9525" cmpd="sng">
          <a:noFill/>
        </a:ln>
      </xdr:spPr>
    </xdr:pic>
    <xdr:clientData fLocksWithSheet="0"/>
  </xdr:twoCellAnchor>
  <xdr:twoCellAnchor editAs="oneCell">
    <xdr:from>
      <xdr:col>7</xdr:col>
      <xdr:colOff>19050</xdr:colOff>
      <xdr:row>85</xdr:row>
      <xdr:rowOff>0</xdr:rowOff>
    </xdr:from>
    <xdr:to>
      <xdr:col>8</xdr:col>
      <xdr:colOff>104775</xdr:colOff>
      <xdr:row>86</xdr:row>
      <xdr:rowOff>9525</xdr:rowOff>
    </xdr:to>
    <xdr:pic>
      <xdr:nvPicPr>
        <xdr:cNvPr id="11" name="ComboBox10"/>
        <xdr:cNvPicPr preferRelativeResize="1">
          <a:picLocks noChangeAspect="1"/>
        </xdr:cNvPicPr>
      </xdr:nvPicPr>
      <xdr:blipFill>
        <a:blip r:embed="rId11"/>
        <a:stretch>
          <a:fillRect/>
        </a:stretch>
      </xdr:blipFill>
      <xdr:spPr>
        <a:xfrm>
          <a:off x="5457825" y="17059275"/>
          <a:ext cx="952500" cy="190500"/>
        </a:xfrm>
        <a:prstGeom prst="rect">
          <a:avLst/>
        </a:prstGeom>
        <a:noFill/>
        <a:ln w="9525" cmpd="sng">
          <a:noFill/>
        </a:ln>
      </xdr:spPr>
    </xdr:pic>
    <xdr:clientData fLocksWithSheet="0"/>
  </xdr:twoCellAnchor>
  <xdr:twoCellAnchor editAs="oneCell">
    <xdr:from>
      <xdr:col>7</xdr:col>
      <xdr:colOff>19050</xdr:colOff>
      <xdr:row>86</xdr:row>
      <xdr:rowOff>9525</xdr:rowOff>
    </xdr:from>
    <xdr:to>
      <xdr:col>7</xdr:col>
      <xdr:colOff>866775</xdr:colOff>
      <xdr:row>87</xdr:row>
      <xdr:rowOff>9525</xdr:rowOff>
    </xdr:to>
    <xdr:pic>
      <xdr:nvPicPr>
        <xdr:cNvPr id="12" name="CheckBox6"/>
        <xdr:cNvPicPr preferRelativeResize="1">
          <a:picLocks noChangeAspect="1"/>
        </xdr:cNvPicPr>
      </xdr:nvPicPr>
      <xdr:blipFill>
        <a:blip r:embed="rId12"/>
        <a:stretch>
          <a:fillRect/>
        </a:stretch>
      </xdr:blipFill>
      <xdr:spPr>
        <a:xfrm>
          <a:off x="5457825" y="17249775"/>
          <a:ext cx="847725" cy="180975"/>
        </a:xfrm>
        <a:prstGeom prst="rect">
          <a:avLst/>
        </a:prstGeom>
        <a:noFill/>
        <a:ln w="9525" cmpd="sng">
          <a:noFill/>
        </a:ln>
      </xdr:spPr>
    </xdr:pic>
    <xdr:clientData fLocksWithSheet="0"/>
  </xdr:twoCellAnchor>
  <xdr:twoCellAnchor editAs="oneCell">
    <xdr:from>
      <xdr:col>7</xdr:col>
      <xdr:colOff>19050</xdr:colOff>
      <xdr:row>87</xdr:row>
      <xdr:rowOff>0</xdr:rowOff>
    </xdr:from>
    <xdr:to>
      <xdr:col>8</xdr:col>
      <xdr:colOff>104775</xdr:colOff>
      <xdr:row>88</xdr:row>
      <xdr:rowOff>9525</xdr:rowOff>
    </xdr:to>
    <xdr:pic>
      <xdr:nvPicPr>
        <xdr:cNvPr id="13" name="ComboBox14"/>
        <xdr:cNvPicPr preferRelativeResize="1">
          <a:picLocks noChangeAspect="1"/>
        </xdr:cNvPicPr>
      </xdr:nvPicPr>
      <xdr:blipFill>
        <a:blip r:embed="rId13"/>
        <a:stretch>
          <a:fillRect/>
        </a:stretch>
      </xdr:blipFill>
      <xdr:spPr>
        <a:xfrm>
          <a:off x="5457825" y="17421225"/>
          <a:ext cx="952500" cy="190500"/>
        </a:xfrm>
        <a:prstGeom prst="rect">
          <a:avLst/>
        </a:prstGeom>
        <a:noFill/>
        <a:ln w="9525" cmpd="sng">
          <a:noFill/>
        </a:ln>
      </xdr:spPr>
    </xdr:pic>
    <xdr:clientData fLocksWithSheet="0"/>
  </xdr:twoCellAnchor>
  <xdr:twoCellAnchor editAs="oneCell">
    <xdr:from>
      <xdr:col>7</xdr:col>
      <xdr:colOff>19050</xdr:colOff>
      <xdr:row>88</xdr:row>
      <xdr:rowOff>9525</xdr:rowOff>
    </xdr:from>
    <xdr:to>
      <xdr:col>7</xdr:col>
      <xdr:colOff>866775</xdr:colOff>
      <xdr:row>89</xdr:row>
      <xdr:rowOff>9525</xdr:rowOff>
    </xdr:to>
    <xdr:pic>
      <xdr:nvPicPr>
        <xdr:cNvPr id="14" name="CheckBox7"/>
        <xdr:cNvPicPr preferRelativeResize="1">
          <a:picLocks noChangeAspect="1"/>
        </xdr:cNvPicPr>
      </xdr:nvPicPr>
      <xdr:blipFill>
        <a:blip r:embed="rId14"/>
        <a:stretch>
          <a:fillRect/>
        </a:stretch>
      </xdr:blipFill>
      <xdr:spPr>
        <a:xfrm>
          <a:off x="5457825" y="17611725"/>
          <a:ext cx="847725" cy="180975"/>
        </a:xfrm>
        <a:prstGeom prst="rect">
          <a:avLst/>
        </a:prstGeom>
        <a:noFill/>
        <a:ln w="9525" cmpd="sng">
          <a:noFill/>
        </a:ln>
      </xdr:spPr>
    </xdr:pic>
    <xdr:clientData fLocksWithSheet="0"/>
  </xdr:twoCellAnchor>
  <xdr:twoCellAnchor editAs="oneCell">
    <xdr:from>
      <xdr:col>7</xdr:col>
      <xdr:colOff>19050</xdr:colOff>
      <xdr:row>89</xdr:row>
      <xdr:rowOff>0</xdr:rowOff>
    </xdr:from>
    <xdr:to>
      <xdr:col>8</xdr:col>
      <xdr:colOff>104775</xdr:colOff>
      <xdr:row>90</xdr:row>
      <xdr:rowOff>9525</xdr:rowOff>
    </xdr:to>
    <xdr:pic>
      <xdr:nvPicPr>
        <xdr:cNvPr id="15" name="ComboBox20"/>
        <xdr:cNvPicPr preferRelativeResize="1">
          <a:picLocks noChangeAspect="1"/>
        </xdr:cNvPicPr>
      </xdr:nvPicPr>
      <xdr:blipFill>
        <a:blip r:embed="rId15"/>
        <a:stretch>
          <a:fillRect/>
        </a:stretch>
      </xdr:blipFill>
      <xdr:spPr>
        <a:xfrm>
          <a:off x="5457825" y="17783175"/>
          <a:ext cx="952500" cy="190500"/>
        </a:xfrm>
        <a:prstGeom prst="rect">
          <a:avLst/>
        </a:prstGeom>
        <a:noFill/>
        <a:ln w="9525" cmpd="sng">
          <a:noFill/>
        </a:ln>
      </xdr:spPr>
    </xdr:pic>
    <xdr:clientData fLocksWithSheet="0"/>
  </xdr:twoCellAnchor>
  <xdr:twoCellAnchor editAs="oneCell">
    <xdr:from>
      <xdr:col>7</xdr:col>
      <xdr:colOff>19050</xdr:colOff>
      <xdr:row>90</xdr:row>
      <xdr:rowOff>9525</xdr:rowOff>
    </xdr:from>
    <xdr:to>
      <xdr:col>7</xdr:col>
      <xdr:colOff>866775</xdr:colOff>
      <xdr:row>91</xdr:row>
      <xdr:rowOff>9525</xdr:rowOff>
    </xdr:to>
    <xdr:pic>
      <xdr:nvPicPr>
        <xdr:cNvPr id="16" name="CheckBox8"/>
        <xdr:cNvPicPr preferRelativeResize="1">
          <a:picLocks noChangeAspect="1"/>
        </xdr:cNvPicPr>
      </xdr:nvPicPr>
      <xdr:blipFill>
        <a:blip r:embed="rId16"/>
        <a:stretch>
          <a:fillRect/>
        </a:stretch>
      </xdr:blipFill>
      <xdr:spPr>
        <a:xfrm>
          <a:off x="5457825" y="17973675"/>
          <a:ext cx="847725" cy="180975"/>
        </a:xfrm>
        <a:prstGeom prst="rect">
          <a:avLst/>
        </a:prstGeom>
        <a:noFill/>
        <a:ln w="9525" cmpd="sng">
          <a:noFill/>
        </a:ln>
      </xdr:spPr>
    </xdr:pic>
    <xdr:clientData fLocksWithSheet="0"/>
  </xdr:twoCellAnchor>
  <xdr:twoCellAnchor editAs="oneCell">
    <xdr:from>
      <xdr:col>7</xdr:col>
      <xdr:colOff>19050</xdr:colOff>
      <xdr:row>91</xdr:row>
      <xdr:rowOff>0</xdr:rowOff>
    </xdr:from>
    <xdr:to>
      <xdr:col>8</xdr:col>
      <xdr:colOff>104775</xdr:colOff>
      <xdr:row>92</xdr:row>
      <xdr:rowOff>9525</xdr:rowOff>
    </xdr:to>
    <xdr:pic>
      <xdr:nvPicPr>
        <xdr:cNvPr id="17" name="ComboBox26"/>
        <xdr:cNvPicPr preferRelativeResize="1">
          <a:picLocks noChangeAspect="1"/>
        </xdr:cNvPicPr>
      </xdr:nvPicPr>
      <xdr:blipFill>
        <a:blip r:embed="rId17"/>
        <a:stretch>
          <a:fillRect/>
        </a:stretch>
      </xdr:blipFill>
      <xdr:spPr>
        <a:xfrm>
          <a:off x="5457825" y="18145125"/>
          <a:ext cx="952500" cy="190500"/>
        </a:xfrm>
        <a:prstGeom prst="rect">
          <a:avLst/>
        </a:prstGeom>
        <a:noFill/>
        <a:ln w="9525" cmpd="sng">
          <a:noFill/>
        </a:ln>
      </xdr:spPr>
    </xdr:pic>
    <xdr:clientData fLocksWithSheet="0"/>
  </xdr:twoCellAnchor>
  <xdr:twoCellAnchor editAs="oneCell">
    <xdr:from>
      <xdr:col>7</xdr:col>
      <xdr:colOff>19050</xdr:colOff>
      <xdr:row>92</xdr:row>
      <xdr:rowOff>9525</xdr:rowOff>
    </xdr:from>
    <xdr:to>
      <xdr:col>7</xdr:col>
      <xdr:colOff>866775</xdr:colOff>
      <xdr:row>93</xdr:row>
      <xdr:rowOff>9525</xdr:rowOff>
    </xdr:to>
    <xdr:pic>
      <xdr:nvPicPr>
        <xdr:cNvPr id="18" name="CheckBox9"/>
        <xdr:cNvPicPr preferRelativeResize="1">
          <a:picLocks noChangeAspect="1"/>
        </xdr:cNvPicPr>
      </xdr:nvPicPr>
      <xdr:blipFill>
        <a:blip r:embed="rId18"/>
        <a:stretch>
          <a:fillRect/>
        </a:stretch>
      </xdr:blipFill>
      <xdr:spPr>
        <a:xfrm>
          <a:off x="5457825" y="18335625"/>
          <a:ext cx="847725" cy="180975"/>
        </a:xfrm>
        <a:prstGeom prst="rect">
          <a:avLst/>
        </a:prstGeom>
        <a:noFill/>
        <a:ln w="9525" cmpd="sng">
          <a:noFill/>
        </a:ln>
      </xdr:spPr>
    </xdr:pic>
    <xdr:clientData fLocksWithSheet="0"/>
  </xdr:twoCellAnchor>
  <xdr:twoCellAnchor editAs="oneCell">
    <xdr:from>
      <xdr:col>7</xdr:col>
      <xdr:colOff>19050</xdr:colOff>
      <xdr:row>93</xdr:row>
      <xdr:rowOff>0</xdr:rowOff>
    </xdr:from>
    <xdr:to>
      <xdr:col>8</xdr:col>
      <xdr:colOff>104775</xdr:colOff>
      <xdr:row>94</xdr:row>
      <xdr:rowOff>9525</xdr:rowOff>
    </xdr:to>
    <xdr:pic>
      <xdr:nvPicPr>
        <xdr:cNvPr id="19" name="ComboBox32"/>
        <xdr:cNvPicPr preferRelativeResize="1">
          <a:picLocks noChangeAspect="1"/>
        </xdr:cNvPicPr>
      </xdr:nvPicPr>
      <xdr:blipFill>
        <a:blip r:embed="rId19"/>
        <a:stretch>
          <a:fillRect/>
        </a:stretch>
      </xdr:blipFill>
      <xdr:spPr>
        <a:xfrm>
          <a:off x="5457825" y="18507075"/>
          <a:ext cx="952500" cy="190500"/>
        </a:xfrm>
        <a:prstGeom prst="rect">
          <a:avLst/>
        </a:prstGeom>
        <a:noFill/>
        <a:ln w="9525" cmpd="sng">
          <a:noFill/>
        </a:ln>
      </xdr:spPr>
    </xdr:pic>
    <xdr:clientData fLocksWithSheet="0"/>
  </xdr:twoCellAnchor>
  <xdr:twoCellAnchor editAs="oneCell">
    <xdr:from>
      <xdr:col>7</xdr:col>
      <xdr:colOff>19050</xdr:colOff>
      <xdr:row>94</xdr:row>
      <xdr:rowOff>9525</xdr:rowOff>
    </xdr:from>
    <xdr:to>
      <xdr:col>7</xdr:col>
      <xdr:colOff>866775</xdr:colOff>
      <xdr:row>95</xdr:row>
      <xdr:rowOff>9525</xdr:rowOff>
    </xdr:to>
    <xdr:pic>
      <xdr:nvPicPr>
        <xdr:cNvPr id="20" name="CheckBox10"/>
        <xdr:cNvPicPr preferRelativeResize="1">
          <a:picLocks noChangeAspect="1"/>
        </xdr:cNvPicPr>
      </xdr:nvPicPr>
      <xdr:blipFill>
        <a:blip r:embed="rId20"/>
        <a:stretch>
          <a:fillRect/>
        </a:stretch>
      </xdr:blipFill>
      <xdr:spPr>
        <a:xfrm>
          <a:off x="5457825" y="18697575"/>
          <a:ext cx="847725" cy="180975"/>
        </a:xfrm>
        <a:prstGeom prst="rect">
          <a:avLst/>
        </a:prstGeom>
        <a:noFill/>
        <a:ln w="9525" cmpd="sng">
          <a:noFill/>
        </a:ln>
      </xdr:spPr>
    </xdr:pic>
    <xdr:clientData fLocksWithSheet="0"/>
  </xdr:twoCellAnchor>
  <xdr:twoCellAnchor editAs="oneCell">
    <xdr:from>
      <xdr:col>7</xdr:col>
      <xdr:colOff>19050</xdr:colOff>
      <xdr:row>95</xdr:row>
      <xdr:rowOff>0</xdr:rowOff>
    </xdr:from>
    <xdr:to>
      <xdr:col>8</xdr:col>
      <xdr:colOff>104775</xdr:colOff>
      <xdr:row>96</xdr:row>
      <xdr:rowOff>9525</xdr:rowOff>
    </xdr:to>
    <xdr:pic>
      <xdr:nvPicPr>
        <xdr:cNvPr id="21" name="ComboBox38"/>
        <xdr:cNvPicPr preferRelativeResize="1">
          <a:picLocks noChangeAspect="1"/>
        </xdr:cNvPicPr>
      </xdr:nvPicPr>
      <xdr:blipFill>
        <a:blip r:embed="rId21"/>
        <a:stretch>
          <a:fillRect/>
        </a:stretch>
      </xdr:blipFill>
      <xdr:spPr>
        <a:xfrm>
          <a:off x="5457825" y="18869025"/>
          <a:ext cx="952500" cy="190500"/>
        </a:xfrm>
        <a:prstGeom prst="rect">
          <a:avLst/>
        </a:prstGeom>
        <a:noFill/>
        <a:ln w="9525" cmpd="sng">
          <a:noFill/>
        </a:ln>
      </xdr:spPr>
    </xdr:pic>
    <xdr:clientData fLocksWithSheet="0"/>
  </xdr:twoCellAnchor>
  <xdr:twoCellAnchor editAs="oneCell">
    <xdr:from>
      <xdr:col>7</xdr:col>
      <xdr:colOff>19050</xdr:colOff>
      <xdr:row>96</xdr:row>
      <xdr:rowOff>9525</xdr:rowOff>
    </xdr:from>
    <xdr:to>
      <xdr:col>7</xdr:col>
      <xdr:colOff>866775</xdr:colOff>
      <xdr:row>97</xdr:row>
      <xdr:rowOff>9525</xdr:rowOff>
    </xdr:to>
    <xdr:pic>
      <xdr:nvPicPr>
        <xdr:cNvPr id="22" name="CheckBox11"/>
        <xdr:cNvPicPr preferRelativeResize="1">
          <a:picLocks noChangeAspect="1"/>
        </xdr:cNvPicPr>
      </xdr:nvPicPr>
      <xdr:blipFill>
        <a:blip r:embed="rId22"/>
        <a:stretch>
          <a:fillRect/>
        </a:stretch>
      </xdr:blipFill>
      <xdr:spPr>
        <a:xfrm>
          <a:off x="5457825" y="19059525"/>
          <a:ext cx="847725" cy="180975"/>
        </a:xfrm>
        <a:prstGeom prst="rect">
          <a:avLst/>
        </a:prstGeom>
        <a:noFill/>
        <a:ln w="9525" cmpd="sng">
          <a:noFill/>
        </a:ln>
      </xdr:spPr>
    </xdr:pic>
    <xdr:clientData fLocksWithSheet="0"/>
  </xdr:twoCellAnchor>
  <xdr:twoCellAnchor editAs="oneCell">
    <xdr:from>
      <xdr:col>7</xdr:col>
      <xdr:colOff>19050</xdr:colOff>
      <xdr:row>97</xdr:row>
      <xdr:rowOff>0</xdr:rowOff>
    </xdr:from>
    <xdr:to>
      <xdr:col>8</xdr:col>
      <xdr:colOff>104775</xdr:colOff>
      <xdr:row>98</xdr:row>
      <xdr:rowOff>9525</xdr:rowOff>
    </xdr:to>
    <xdr:pic>
      <xdr:nvPicPr>
        <xdr:cNvPr id="23" name="ComboBox44"/>
        <xdr:cNvPicPr preferRelativeResize="1">
          <a:picLocks noChangeAspect="1"/>
        </xdr:cNvPicPr>
      </xdr:nvPicPr>
      <xdr:blipFill>
        <a:blip r:embed="rId23"/>
        <a:stretch>
          <a:fillRect/>
        </a:stretch>
      </xdr:blipFill>
      <xdr:spPr>
        <a:xfrm>
          <a:off x="5457825" y="19230975"/>
          <a:ext cx="952500" cy="190500"/>
        </a:xfrm>
        <a:prstGeom prst="rect">
          <a:avLst/>
        </a:prstGeom>
        <a:noFill/>
        <a:ln w="9525" cmpd="sng">
          <a:noFill/>
        </a:ln>
      </xdr:spPr>
    </xdr:pic>
    <xdr:clientData fLocksWithSheet="0"/>
  </xdr:twoCellAnchor>
  <xdr:twoCellAnchor editAs="oneCell">
    <xdr:from>
      <xdr:col>7</xdr:col>
      <xdr:colOff>19050</xdr:colOff>
      <xdr:row>98</xdr:row>
      <xdr:rowOff>9525</xdr:rowOff>
    </xdr:from>
    <xdr:to>
      <xdr:col>7</xdr:col>
      <xdr:colOff>866775</xdr:colOff>
      <xdr:row>99</xdr:row>
      <xdr:rowOff>9525</xdr:rowOff>
    </xdr:to>
    <xdr:pic>
      <xdr:nvPicPr>
        <xdr:cNvPr id="24" name="CheckBox12"/>
        <xdr:cNvPicPr preferRelativeResize="1">
          <a:picLocks noChangeAspect="1"/>
        </xdr:cNvPicPr>
      </xdr:nvPicPr>
      <xdr:blipFill>
        <a:blip r:embed="rId24"/>
        <a:stretch>
          <a:fillRect/>
        </a:stretch>
      </xdr:blipFill>
      <xdr:spPr>
        <a:xfrm>
          <a:off x="5457825" y="19421475"/>
          <a:ext cx="847725" cy="180975"/>
        </a:xfrm>
        <a:prstGeom prst="rect">
          <a:avLst/>
        </a:prstGeom>
        <a:noFill/>
        <a:ln w="9525" cmpd="sng">
          <a:noFill/>
        </a:ln>
      </xdr:spPr>
    </xdr:pic>
    <xdr:clientData fLocksWithSheet="0"/>
  </xdr:twoCellAnchor>
  <xdr:twoCellAnchor editAs="oneCell">
    <xdr:from>
      <xdr:col>7</xdr:col>
      <xdr:colOff>19050</xdr:colOff>
      <xdr:row>99</xdr:row>
      <xdr:rowOff>0</xdr:rowOff>
    </xdr:from>
    <xdr:to>
      <xdr:col>8</xdr:col>
      <xdr:colOff>104775</xdr:colOff>
      <xdr:row>100</xdr:row>
      <xdr:rowOff>9525</xdr:rowOff>
    </xdr:to>
    <xdr:pic>
      <xdr:nvPicPr>
        <xdr:cNvPr id="25" name="ComboBox50"/>
        <xdr:cNvPicPr preferRelativeResize="1">
          <a:picLocks noChangeAspect="1"/>
        </xdr:cNvPicPr>
      </xdr:nvPicPr>
      <xdr:blipFill>
        <a:blip r:embed="rId25"/>
        <a:stretch>
          <a:fillRect/>
        </a:stretch>
      </xdr:blipFill>
      <xdr:spPr>
        <a:xfrm>
          <a:off x="5457825" y="19592925"/>
          <a:ext cx="952500" cy="190500"/>
        </a:xfrm>
        <a:prstGeom prst="rect">
          <a:avLst/>
        </a:prstGeom>
        <a:noFill/>
        <a:ln w="9525" cmpd="sng">
          <a:noFill/>
        </a:ln>
      </xdr:spPr>
    </xdr:pic>
    <xdr:clientData fLocksWithSheet="0"/>
  </xdr:twoCellAnchor>
  <xdr:twoCellAnchor editAs="oneCell">
    <xdr:from>
      <xdr:col>7</xdr:col>
      <xdr:colOff>19050</xdr:colOff>
      <xdr:row>100</xdr:row>
      <xdr:rowOff>9525</xdr:rowOff>
    </xdr:from>
    <xdr:to>
      <xdr:col>7</xdr:col>
      <xdr:colOff>866775</xdr:colOff>
      <xdr:row>101</xdr:row>
      <xdr:rowOff>9525</xdr:rowOff>
    </xdr:to>
    <xdr:pic>
      <xdr:nvPicPr>
        <xdr:cNvPr id="26" name="CheckBox13"/>
        <xdr:cNvPicPr preferRelativeResize="1">
          <a:picLocks noChangeAspect="1"/>
        </xdr:cNvPicPr>
      </xdr:nvPicPr>
      <xdr:blipFill>
        <a:blip r:embed="rId26"/>
        <a:stretch>
          <a:fillRect/>
        </a:stretch>
      </xdr:blipFill>
      <xdr:spPr>
        <a:xfrm>
          <a:off x="5457825" y="19783425"/>
          <a:ext cx="847725" cy="180975"/>
        </a:xfrm>
        <a:prstGeom prst="rect">
          <a:avLst/>
        </a:prstGeom>
        <a:noFill/>
        <a:ln w="9525" cmpd="sng">
          <a:noFill/>
        </a:ln>
      </xdr:spPr>
    </xdr:pic>
    <xdr:clientData fLocksWithSheet="0"/>
  </xdr:twoCellAnchor>
  <xdr:twoCellAnchor editAs="oneCell">
    <xdr:from>
      <xdr:col>7</xdr:col>
      <xdr:colOff>19050</xdr:colOff>
      <xdr:row>101</xdr:row>
      <xdr:rowOff>0</xdr:rowOff>
    </xdr:from>
    <xdr:to>
      <xdr:col>8</xdr:col>
      <xdr:colOff>104775</xdr:colOff>
      <xdr:row>102</xdr:row>
      <xdr:rowOff>9525</xdr:rowOff>
    </xdr:to>
    <xdr:pic>
      <xdr:nvPicPr>
        <xdr:cNvPr id="27" name="ComboBox56"/>
        <xdr:cNvPicPr preferRelativeResize="1">
          <a:picLocks noChangeAspect="1"/>
        </xdr:cNvPicPr>
      </xdr:nvPicPr>
      <xdr:blipFill>
        <a:blip r:embed="rId27"/>
        <a:stretch>
          <a:fillRect/>
        </a:stretch>
      </xdr:blipFill>
      <xdr:spPr>
        <a:xfrm>
          <a:off x="5457825" y="19954875"/>
          <a:ext cx="952500" cy="190500"/>
        </a:xfrm>
        <a:prstGeom prst="rect">
          <a:avLst/>
        </a:prstGeom>
        <a:noFill/>
        <a:ln w="9525" cmpd="sng">
          <a:noFill/>
        </a:ln>
      </xdr:spPr>
    </xdr:pic>
    <xdr:clientData fLocksWithSheet="0"/>
  </xdr:twoCellAnchor>
  <xdr:twoCellAnchor editAs="oneCell">
    <xdr:from>
      <xdr:col>7</xdr:col>
      <xdr:colOff>19050</xdr:colOff>
      <xdr:row>102</xdr:row>
      <xdr:rowOff>9525</xdr:rowOff>
    </xdr:from>
    <xdr:to>
      <xdr:col>7</xdr:col>
      <xdr:colOff>866775</xdr:colOff>
      <xdr:row>103</xdr:row>
      <xdr:rowOff>9525</xdr:rowOff>
    </xdr:to>
    <xdr:pic>
      <xdr:nvPicPr>
        <xdr:cNvPr id="28" name="CheckBox14"/>
        <xdr:cNvPicPr preferRelativeResize="1">
          <a:picLocks noChangeAspect="1"/>
        </xdr:cNvPicPr>
      </xdr:nvPicPr>
      <xdr:blipFill>
        <a:blip r:embed="rId28"/>
        <a:stretch>
          <a:fillRect/>
        </a:stretch>
      </xdr:blipFill>
      <xdr:spPr>
        <a:xfrm>
          <a:off x="5457825" y="20145375"/>
          <a:ext cx="847725" cy="180975"/>
        </a:xfrm>
        <a:prstGeom prst="rect">
          <a:avLst/>
        </a:prstGeom>
        <a:noFill/>
        <a:ln w="9525" cmpd="sng">
          <a:noFill/>
        </a:ln>
      </xdr:spPr>
    </xdr:pic>
    <xdr:clientData fLocksWithSheet="0"/>
  </xdr:twoCellAnchor>
  <xdr:twoCellAnchor editAs="oneCell">
    <xdr:from>
      <xdr:col>7</xdr:col>
      <xdr:colOff>19050</xdr:colOff>
      <xdr:row>103</xdr:row>
      <xdr:rowOff>0</xdr:rowOff>
    </xdr:from>
    <xdr:to>
      <xdr:col>8</xdr:col>
      <xdr:colOff>104775</xdr:colOff>
      <xdr:row>104</xdr:row>
      <xdr:rowOff>9525</xdr:rowOff>
    </xdr:to>
    <xdr:pic>
      <xdr:nvPicPr>
        <xdr:cNvPr id="29" name="ComboBox62"/>
        <xdr:cNvPicPr preferRelativeResize="1">
          <a:picLocks noChangeAspect="1"/>
        </xdr:cNvPicPr>
      </xdr:nvPicPr>
      <xdr:blipFill>
        <a:blip r:embed="rId29"/>
        <a:stretch>
          <a:fillRect/>
        </a:stretch>
      </xdr:blipFill>
      <xdr:spPr>
        <a:xfrm>
          <a:off x="5457825" y="20316825"/>
          <a:ext cx="952500" cy="190500"/>
        </a:xfrm>
        <a:prstGeom prst="rect">
          <a:avLst/>
        </a:prstGeom>
        <a:noFill/>
        <a:ln w="9525" cmpd="sng">
          <a:noFill/>
        </a:ln>
      </xdr:spPr>
    </xdr:pic>
    <xdr:clientData fLocksWithSheet="0"/>
  </xdr:twoCellAnchor>
  <xdr:twoCellAnchor editAs="oneCell">
    <xdr:from>
      <xdr:col>7</xdr:col>
      <xdr:colOff>19050</xdr:colOff>
      <xdr:row>104</xdr:row>
      <xdr:rowOff>9525</xdr:rowOff>
    </xdr:from>
    <xdr:to>
      <xdr:col>7</xdr:col>
      <xdr:colOff>866775</xdr:colOff>
      <xdr:row>105</xdr:row>
      <xdr:rowOff>9525</xdr:rowOff>
    </xdr:to>
    <xdr:pic>
      <xdr:nvPicPr>
        <xdr:cNvPr id="30" name="CheckBox15"/>
        <xdr:cNvPicPr preferRelativeResize="1">
          <a:picLocks noChangeAspect="1"/>
        </xdr:cNvPicPr>
      </xdr:nvPicPr>
      <xdr:blipFill>
        <a:blip r:embed="rId30"/>
        <a:stretch>
          <a:fillRect/>
        </a:stretch>
      </xdr:blipFill>
      <xdr:spPr>
        <a:xfrm>
          <a:off x="5457825" y="20507325"/>
          <a:ext cx="847725" cy="180975"/>
        </a:xfrm>
        <a:prstGeom prst="rect">
          <a:avLst/>
        </a:prstGeom>
        <a:noFill/>
        <a:ln w="9525" cmpd="sng">
          <a:noFill/>
        </a:ln>
      </xdr:spPr>
    </xdr:pic>
    <xdr:clientData fLocksWithSheet="0"/>
  </xdr:twoCellAnchor>
  <xdr:twoCellAnchor editAs="oneCell">
    <xdr:from>
      <xdr:col>7</xdr:col>
      <xdr:colOff>19050</xdr:colOff>
      <xdr:row>105</xdr:row>
      <xdr:rowOff>0</xdr:rowOff>
    </xdr:from>
    <xdr:to>
      <xdr:col>8</xdr:col>
      <xdr:colOff>104775</xdr:colOff>
      <xdr:row>106</xdr:row>
      <xdr:rowOff>9525</xdr:rowOff>
    </xdr:to>
    <xdr:pic>
      <xdr:nvPicPr>
        <xdr:cNvPr id="31" name="ComboBox68"/>
        <xdr:cNvPicPr preferRelativeResize="1">
          <a:picLocks noChangeAspect="1"/>
        </xdr:cNvPicPr>
      </xdr:nvPicPr>
      <xdr:blipFill>
        <a:blip r:embed="rId31"/>
        <a:stretch>
          <a:fillRect/>
        </a:stretch>
      </xdr:blipFill>
      <xdr:spPr>
        <a:xfrm>
          <a:off x="5457825" y="20678775"/>
          <a:ext cx="952500" cy="190500"/>
        </a:xfrm>
        <a:prstGeom prst="rect">
          <a:avLst/>
        </a:prstGeom>
        <a:noFill/>
        <a:ln w="9525" cmpd="sng">
          <a:noFill/>
        </a:ln>
      </xdr:spPr>
    </xdr:pic>
    <xdr:clientData fLocksWithSheet="0"/>
  </xdr:twoCellAnchor>
  <xdr:twoCellAnchor editAs="oneCell">
    <xdr:from>
      <xdr:col>7</xdr:col>
      <xdr:colOff>19050</xdr:colOff>
      <xdr:row>106</xdr:row>
      <xdr:rowOff>9525</xdr:rowOff>
    </xdr:from>
    <xdr:to>
      <xdr:col>7</xdr:col>
      <xdr:colOff>866775</xdr:colOff>
      <xdr:row>107</xdr:row>
      <xdr:rowOff>9525</xdr:rowOff>
    </xdr:to>
    <xdr:pic>
      <xdr:nvPicPr>
        <xdr:cNvPr id="32" name="CheckBox16"/>
        <xdr:cNvPicPr preferRelativeResize="1">
          <a:picLocks noChangeAspect="1"/>
        </xdr:cNvPicPr>
      </xdr:nvPicPr>
      <xdr:blipFill>
        <a:blip r:embed="rId32"/>
        <a:stretch>
          <a:fillRect/>
        </a:stretch>
      </xdr:blipFill>
      <xdr:spPr>
        <a:xfrm>
          <a:off x="5457825" y="20869275"/>
          <a:ext cx="847725" cy="180975"/>
        </a:xfrm>
        <a:prstGeom prst="rect">
          <a:avLst/>
        </a:prstGeom>
        <a:noFill/>
        <a:ln w="9525" cmpd="sng">
          <a:noFill/>
        </a:ln>
      </xdr:spPr>
    </xdr:pic>
    <xdr:clientData fLocksWithSheet="0"/>
  </xdr:twoCellAnchor>
  <xdr:twoCellAnchor editAs="oneCell">
    <xdr:from>
      <xdr:col>7</xdr:col>
      <xdr:colOff>19050</xdr:colOff>
      <xdr:row>107</xdr:row>
      <xdr:rowOff>0</xdr:rowOff>
    </xdr:from>
    <xdr:to>
      <xdr:col>8</xdr:col>
      <xdr:colOff>104775</xdr:colOff>
      <xdr:row>108</xdr:row>
      <xdr:rowOff>9525</xdr:rowOff>
    </xdr:to>
    <xdr:pic>
      <xdr:nvPicPr>
        <xdr:cNvPr id="33" name="ComboBox74"/>
        <xdr:cNvPicPr preferRelativeResize="1">
          <a:picLocks noChangeAspect="1"/>
        </xdr:cNvPicPr>
      </xdr:nvPicPr>
      <xdr:blipFill>
        <a:blip r:embed="rId33"/>
        <a:stretch>
          <a:fillRect/>
        </a:stretch>
      </xdr:blipFill>
      <xdr:spPr>
        <a:xfrm>
          <a:off x="5457825" y="21040725"/>
          <a:ext cx="952500" cy="190500"/>
        </a:xfrm>
        <a:prstGeom prst="rect">
          <a:avLst/>
        </a:prstGeom>
        <a:noFill/>
        <a:ln w="9525" cmpd="sng">
          <a:noFill/>
        </a:ln>
      </xdr:spPr>
    </xdr:pic>
    <xdr:clientData fLocksWithSheet="0"/>
  </xdr:twoCellAnchor>
  <xdr:twoCellAnchor editAs="oneCell">
    <xdr:from>
      <xdr:col>7</xdr:col>
      <xdr:colOff>19050</xdr:colOff>
      <xdr:row>108</xdr:row>
      <xdr:rowOff>9525</xdr:rowOff>
    </xdr:from>
    <xdr:to>
      <xdr:col>7</xdr:col>
      <xdr:colOff>866775</xdr:colOff>
      <xdr:row>109</xdr:row>
      <xdr:rowOff>9525</xdr:rowOff>
    </xdr:to>
    <xdr:pic>
      <xdr:nvPicPr>
        <xdr:cNvPr id="34" name="CheckBox17"/>
        <xdr:cNvPicPr preferRelativeResize="1">
          <a:picLocks noChangeAspect="1"/>
        </xdr:cNvPicPr>
      </xdr:nvPicPr>
      <xdr:blipFill>
        <a:blip r:embed="rId34"/>
        <a:stretch>
          <a:fillRect/>
        </a:stretch>
      </xdr:blipFill>
      <xdr:spPr>
        <a:xfrm>
          <a:off x="5457825" y="21231225"/>
          <a:ext cx="847725" cy="180975"/>
        </a:xfrm>
        <a:prstGeom prst="rect">
          <a:avLst/>
        </a:prstGeom>
        <a:noFill/>
        <a:ln w="9525" cmpd="sng">
          <a:noFill/>
        </a:ln>
      </xdr:spPr>
    </xdr:pic>
    <xdr:clientData fLocksWithSheet="0"/>
  </xdr:twoCellAnchor>
  <xdr:twoCellAnchor editAs="oneCell">
    <xdr:from>
      <xdr:col>7</xdr:col>
      <xdr:colOff>19050</xdr:colOff>
      <xdr:row>109</xdr:row>
      <xdr:rowOff>0</xdr:rowOff>
    </xdr:from>
    <xdr:to>
      <xdr:col>8</xdr:col>
      <xdr:colOff>104775</xdr:colOff>
      <xdr:row>110</xdr:row>
      <xdr:rowOff>9525</xdr:rowOff>
    </xdr:to>
    <xdr:pic>
      <xdr:nvPicPr>
        <xdr:cNvPr id="35" name="ComboBox80"/>
        <xdr:cNvPicPr preferRelativeResize="1">
          <a:picLocks noChangeAspect="1"/>
        </xdr:cNvPicPr>
      </xdr:nvPicPr>
      <xdr:blipFill>
        <a:blip r:embed="rId35"/>
        <a:stretch>
          <a:fillRect/>
        </a:stretch>
      </xdr:blipFill>
      <xdr:spPr>
        <a:xfrm>
          <a:off x="5457825" y="21402675"/>
          <a:ext cx="952500" cy="190500"/>
        </a:xfrm>
        <a:prstGeom prst="rect">
          <a:avLst/>
        </a:prstGeom>
        <a:noFill/>
        <a:ln w="9525" cmpd="sng">
          <a:noFill/>
        </a:ln>
      </xdr:spPr>
    </xdr:pic>
    <xdr:clientData fLocksWithSheet="0"/>
  </xdr:twoCellAnchor>
  <xdr:twoCellAnchor editAs="oneCell">
    <xdr:from>
      <xdr:col>7</xdr:col>
      <xdr:colOff>19050</xdr:colOff>
      <xdr:row>110</xdr:row>
      <xdr:rowOff>9525</xdr:rowOff>
    </xdr:from>
    <xdr:to>
      <xdr:col>7</xdr:col>
      <xdr:colOff>866775</xdr:colOff>
      <xdr:row>111</xdr:row>
      <xdr:rowOff>9525</xdr:rowOff>
    </xdr:to>
    <xdr:pic>
      <xdr:nvPicPr>
        <xdr:cNvPr id="36" name="CheckBox18"/>
        <xdr:cNvPicPr preferRelativeResize="1">
          <a:picLocks noChangeAspect="1"/>
        </xdr:cNvPicPr>
      </xdr:nvPicPr>
      <xdr:blipFill>
        <a:blip r:embed="rId36"/>
        <a:stretch>
          <a:fillRect/>
        </a:stretch>
      </xdr:blipFill>
      <xdr:spPr>
        <a:xfrm>
          <a:off x="5457825" y="21593175"/>
          <a:ext cx="847725" cy="180975"/>
        </a:xfrm>
        <a:prstGeom prst="rect">
          <a:avLst/>
        </a:prstGeom>
        <a:noFill/>
        <a:ln w="9525" cmpd="sng">
          <a:noFill/>
        </a:ln>
      </xdr:spPr>
    </xdr:pic>
    <xdr:clientData fLocksWithSheet="0"/>
  </xdr:twoCellAnchor>
  <xdr:twoCellAnchor editAs="oneCell">
    <xdr:from>
      <xdr:col>7</xdr:col>
      <xdr:colOff>19050</xdr:colOff>
      <xdr:row>111</xdr:row>
      <xdr:rowOff>0</xdr:rowOff>
    </xdr:from>
    <xdr:to>
      <xdr:col>8</xdr:col>
      <xdr:colOff>104775</xdr:colOff>
      <xdr:row>112</xdr:row>
      <xdr:rowOff>9525</xdr:rowOff>
    </xdr:to>
    <xdr:pic>
      <xdr:nvPicPr>
        <xdr:cNvPr id="37" name="ComboBox86"/>
        <xdr:cNvPicPr preferRelativeResize="1">
          <a:picLocks noChangeAspect="1"/>
        </xdr:cNvPicPr>
      </xdr:nvPicPr>
      <xdr:blipFill>
        <a:blip r:embed="rId37"/>
        <a:stretch>
          <a:fillRect/>
        </a:stretch>
      </xdr:blipFill>
      <xdr:spPr>
        <a:xfrm>
          <a:off x="5457825" y="21764625"/>
          <a:ext cx="952500" cy="190500"/>
        </a:xfrm>
        <a:prstGeom prst="rect">
          <a:avLst/>
        </a:prstGeom>
        <a:noFill/>
        <a:ln w="9525" cmpd="sng">
          <a:noFill/>
        </a:ln>
      </xdr:spPr>
    </xdr:pic>
    <xdr:clientData fLocksWithSheet="0"/>
  </xdr:twoCellAnchor>
  <xdr:twoCellAnchor editAs="oneCell">
    <xdr:from>
      <xdr:col>7</xdr:col>
      <xdr:colOff>19050</xdr:colOff>
      <xdr:row>112</xdr:row>
      <xdr:rowOff>9525</xdr:rowOff>
    </xdr:from>
    <xdr:to>
      <xdr:col>7</xdr:col>
      <xdr:colOff>866775</xdr:colOff>
      <xdr:row>113</xdr:row>
      <xdr:rowOff>9525</xdr:rowOff>
    </xdr:to>
    <xdr:pic>
      <xdr:nvPicPr>
        <xdr:cNvPr id="38" name="CheckBox19"/>
        <xdr:cNvPicPr preferRelativeResize="1">
          <a:picLocks noChangeAspect="1"/>
        </xdr:cNvPicPr>
      </xdr:nvPicPr>
      <xdr:blipFill>
        <a:blip r:embed="rId38"/>
        <a:stretch>
          <a:fillRect/>
        </a:stretch>
      </xdr:blipFill>
      <xdr:spPr>
        <a:xfrm>
          <a:off x="5457825" y="21955125"/>
          <a:ext cx="847725" cy="180975"/>
        </a:xfrm>
        <a:prstGeom prst="rect">
          <a:avLst/>
        </a:prstGeom>
        <a:noFill/>
        <a:ln w="9525" cmpd="sng">
          <a:noFill/>
        </a:ln>
      </xdr:spPr>
    </xdr:pic>
    <xdr:clientData fLocksWithSheet="0"/>
  </xdr:twoCellAnchor>
  <xdr:twoCellAnchor editAs="oneCell">
    <xdr:from>
      <xdr:col>7</xdr:col>
      <xdr:colOff>19050</xdr:colOff>
      <xdr:row>113</xdr:row>
      <xdr:rowOff>0</xdr:rowOff>
    </xdr:from>
    <xdr:to>
      <xdr:col>8</xdr:col>
      <xdr:colOff>104775</xdr:colOff>
      <xdr:row>114</xdr:row>
      <xdr:rowOff>9525</xdr:rowOff>
    </xdr:to>
    <xdr:pic>
      <xdr:nvPicPr>
        <xdr:cNvPr id="39" name="ComboBox92"/>
        <xdr:cNvPicPr preferRelativeResize="1">
          <a:picLocks noChangeAspect="1"/>
        </xdr:cNvPicPr>
      </xdr:nvPicPr>
      <xdr:blipFill>
        <a:blip r:embed="rId39"/>
        <a:stretch>
          <a:fillRect/>
        </a:stretch>
      </xdr:blipFill>
      <xdr:spPr>
        <a:xfrm>
          <a:off x="5457825" y="22126575"/>
          <a:ext cx="952500" cy="190500"/>
        </a:xfrm>
        <a:prstGeom prst="rect">
          <a:avLst/>
        </a:prstGeom>
        <a:noFill/>
        <a:ln w="9525" cmpd="sng">
          <a:noFill/>
        </a:ln>
      </xdr:spPr>
    </xdr:pic>
    <xdr:clientData fLocksWithSheet="0"/>
  </xdr:twoCellAnchor>
  <xdr:twoCellAnchor editAs="oneCell">
    <xdr:from>
      <xdr:col>7</xdr:col>
      <xdr:colOff>19050</xdr:colOff>
      <xdr:row>114</xdr:row>
      <xdr:rowOff>9525</xdr:rowOff>
    </xdr:from>
    <xdr:to>
      <xdr:col>7</xdr:col>
      <xdr:colOff>866775</xdr:colOff>
      <xdr:row>115</xdr:row>
      <xdr:rowOff>9525</xdr:rowOff>
    </xdr:to>
    <xdr:pic>
      <xdr:nvPicPr>
        <xdr:cNvPr id="40" name="CheckBox20"/>
        <xdr:cNvPicPr preferRelativeResize="1">
          <a:picLocks noChangeAspect="1"/>
        </xdr:cNvPicPr>
      </xdr:nvPicPr>
      <xdr:blipFill>
        <a:blip r:embed="rId40"/>
        <a:stretch>
          <a:fillRect/>
        </a:stretch>
      </xdr:blipFill>
      <xdr:spPr>
        <a:xfrm>
          <a:off x="5457825" y="22317075"/>
          <a:ext cx="847725" cy="180975"/>
        </a:xfrm>
        <a:prstGeom prst="rect">
          <a:avLst/>
        </a:prstGeom>
        <a:noFill/>
        <a:ln w="9525" cmpd="sng">
          <a:noFill/>
        </a:ln>
      </xdr:spPr>
    </xdr:pic>
    <xdr:clientData fLocksWithSheet="0"/>
  </xdr:twoCellAnchor>
  <xdr:twoCellAnchor editAs="oneCell">
    <xdr:from>
      <xdr:col>7</xdr:col>
      <xdr:colOff>19050</xdr:colOff>
      <xdr:row>115</xdr:row>
      <xdr:rowOff>0</xdr:rowOff>
    </xdr:from>
    <xdr:to>
      <xdr:col>8</xdr:col>
      <xdr:colOff>104775</xdr:colOff>
      <xdr:row>116</xdr:row>
      <xdr:rowOff>9525</xdr:rowOff>
    </xdr:to>
    <xdr:pic>
      <xdr:nvPicPr>
        <xdr:cNvPr id="41" name="ComboBox98"/>
        <xdr:cNvPicPr preferRelativeResize="1">
          <a:picLocks noChangeAspect="1"/>
        </xdr:cNvPicPr>
      </xdr:nvPicPr>
      <xdr:blipFill>
        <a:blip r:embed="rId41"/>
        <a:stretch>
          <a:fillRect/>
        </a:stretch>
      </xdr:blipFill>
      <xdr:spPr>
        <a:xfrm>
          <a:off x="5457825" y="22488525"/>
          <a:ext cx="952500" cy="190500"/>
        </a:xfrm>
        <a:prstGeom prst="rect">
          <a:avLst/>
        </a:prstGeom>
        <a:noFill/>
        <a:ln w="9525" cmpd="sng">
          <a:noFill/>
        </a:ln>
      </xdr:spPr>
    </xdr:pic>
    <xdr:clientData fLocksWithSheet="0"/>
  </xdr:twoCellAnchor>
  <xdr:twoCellAnchor editAs="oneCell">
    <xdr:from>
      <xdr:col>7</xdr:col>
      <xdr:colOff>19050</xdr:colOff>
      <xdr:row>116</xdr:row>
      <xdr:rowOff>9525</xdr:rowOff>
    </xdr:from>
    <xdr:to>
      <xdr:col>7</xdr:col>
      <xdr:colOff>866775</xdr:colOff>
      <xdr:row>117</xdr:row>
      <xdr:rowOff>9525</xdr:rowOff>
    </xdr:to>
    <xdr:pic>
      <xdr:nvPicPr>
        <xdr:cNvPr id="42" name="CheckBox21"/>
        <xdr:cNvPicPr preferRelativeResize="1">
          <a:picLocks noChangeAspect="1"/>
        </xdr:cNvPicPr>
      </xdr:nvPicPr>
      <xdr:blipFill>
        <a:blip r:embed="rId42"/>
        <a:stretch>
          <a:fillRect/>
        </a:stretch>
      </xdr:blipFill>
      <xdr:spPr>
        <a:xfrm>
          <a:off x="5457825" y="22679025"/>
          <a:ext cx="847725" cy="180975"/>
        </a:xfrm>
        <a:prstGeom prst="rect">
          <a:avLst/>
        </a:prstGeom>
        <a:noFill/>
        <a:ln w="9525" cmpd="sng">
          <a:noFill/>
        </a:ln>
      </xdr:spPr>
    </xdr:pic>
    <xdr:clientData fLocksWithSheet="0"/>
  </xdr:twoCellAnchor>
  <xdr:twoCellAnchor editAs="oneCell">
    <xdr:from>
      <xdr:col>7</xdr:col>
      <xdr:colOff>19050</xdr:colOff>
      <xdr:row>117</xdr:row>
      <xdr:rowOff>0</xdr:rowOff>
    </xdr:from>
    <xdr:to>
      <xdr:col>8</xdr:col>
      <xdr:colOff>104775</xdr:colOff>
      <xdr:row>118</xdr:row>
      <xdr:rowOff>9525</xdr:rowOff>
    </xdr:to>
    <xdr:pic>
      <xdr:nvPicPr>
        <xdr:cNvPr id="43" name="ComboBox104"/>
        <xdr:cNvPicPr preferRelativeResize="1">
          <a:picLocks noChangeAspect="1"/>
        </xdr:cNvPicPr>
      </xdr:nvPicPr>
      <xdr:blipFill>
        <a:blip r:embed="rId43"/>
        <a:stretch>
          <a:fillRect/>
        </a:stretch>
      </xdr:blipFill>
      <xdr:spPr>
        <a:xfrm>
          <a:off x="5457825" y="22850475"/>
          <a:ext cx="952500" cy="190500"/>
        </a:xfrm>
        <a:prstGeom prst="rect">
          <a:avLst/>
        </a:prstGeom>
        <a:noFill/>
        <a:ln w="9525" cmpd="sng">
          <a:noFill/>
        </a:ln>
      </xdr:spPr>
    </xdr:pic>
    <xdr:clientData fLocksWithSheet="0"/>
  </xdr:twoCellAnchor>
  <xdr:twoCellAnchor editAs="oneCell">
    <xdr:from>
      <xdr:col>7</xdr:col>
      <xdr:colOff>19050</xdr:colOff>
      <xdr:row>118</xdr:row>
      <xdr:rowOff>9525</xdr:rowOff>
    </xdr:from>
    <xdr:to>
      <xdr:col>7</xdr:col>
      <xdr:colOff>866775</xdr:colOff>
      <xdr:row>119</xdr:row>
      <xdr:rowOff>9525</xdr:rowOff>
    </xdr:to>
    <xdr:pic>
      <xdr:nvPicPr>
        <xdr:cNvPr id="44" name="CheckBox22"/>
        <xdr:cNvPicPr preferRelativeResize="1">
          <a:picLocks noChangeAspect="1"/>
        </xdr:cNvPicPr>
      </xdr:nvPicPr>
      <xdr:blipFill>
        <a:blip r:embed="rId44"/>
        <a:stretch>
          <a:fillRect/>
        </a:stretch>
      </xdr:blipFill>
      <xdr:spPr>
        <a:xfrm>
          <a:off x="5457825" y="23040975"/>
          <a:ext cx="847725" cy="180975"/>
        </a:xfrm>
        <a:prstGeom prst="rect">
          <a:avLst/>
        </a:prstGeom>
        <a:noFill/>
        <a:ln w="9525" cmpd="sng">
          <a:noFill/>
        </a:ln>
      </xdr:spPr>
    </xdr:pic>
    <xdr:clientData fLocksWithSheet="0"/>
  </xdr:twoCellAnchor>
  <xdr:twoCellAnchor editAs="oneCell">
    <xdr:from>
      <xdr:col>7</xdr:col>
      <xdr:colOff>19050</xdr:colOff>
      <xdr:row>119</xdr:row>
      <xdr:rowOff>0</xdr:rowOff>
    </xdr:from>
    <xdr:to>
      <xdr:col>8</xdr:col>
      <xdr:colOff>104775</xdr:colOff>
      <xdr:row>120</xdr:row>
      <xdr:rowOff>9525</xdr:rowOff>
    </xdr:to>
    <xdr:pic>
      <xdr:nvPicPr>
        <xdr:cNvPr id="45" name="ComboBox110"/>
        <xdr:cNvPicPr preferRelativeResize="1">
          <a:picLocks noChangeAspect="1"/>
        </xdr:cNvPicPr>
      </xdr:nvPicPr>
      <xdr:blipFill>
        <a:blip r:embed="rId45"/>
        <a:stretch>
          <a:fillRect/>
        </a:stretch>
      </xdr:blipFill>
      <xdr:spPr>
        <a:xfrm>
          <a:off x="5457825" y="23212425"/>
          <a:ext cx="952500" cy="190500"/>
        </a:xfrm>
        <a:prstGeom prst="rect">
          <a:avLst/>
        </a:prstGeom>
        <a:noFill/>
        <a:ln w="9525" cmpd="sng">
          <a:noFill/>
        </a:ln>
      </xdr:spPr>
    </xdr:pic>
    <xdr:clientData/>
  </xdr:twoCellAnchor>
  <xdr:twoCellAnchor editAs="oneCell">
    <xdr:from>
      <xdr:col>7</xdr:col>
      <xdr:colOff>19050</xdr:colOff>
      <xdr:row>122</xdr:row>
      <xdr:rowOff>9525</xdr:rowOff>
    </xdr:from>
    <xdr:to>
      <xdr:col>7</xdr:col>
      <xdr:colOff>866775</xdr:colOff>
      <xdr:row>123</xdr:row>
      <xdr:rowOff>9525</xdr:rowOff>
    </xdr:to>
    <xdr:pic>
      <xdr:nvPicPr>
        <xdr:cNvPr id="46" name="CheckBox23"/>
        <xdr:cNvPicPr preferRelativeResize="1">
          <a:picLocks noChangeAspect="1"/>
        </xdr:cNvPicPr>
      </xdr:nvPicPr>
      <xdr:blipFill>
        <a:blip r:embed="rId46"/>
        <a:stretch>
          <a:fillRect/>
        </a:stretch>
      </xdr:blipFill>
      <xdr:spPr>
        <a:xfrm>
          <a:off x="5457825" y="23764875"/>
          <a:ext cx="847725" cy="180975"/>
        </a:xfrm>
        <a:prstGeom prst="rect">
          <a:avLst/>
        </a:prstGeom>
        <a:noFill/>
        <a:ln w="9525" cmpd="sng">
          <a:noFill/>
        </a:ln>
      </xdr:spPr>
    </xdr:pic>
    <xdr:clientData fLocksWithSheet="0"/>
  </xdr:twoCellAnchor>
  <xdr:twoCellAnchor editAs="oneCell">
    <xdr:from>
      <xdr:col>7</xdr:col>
      <xdr:colOff>19050</xdr:colOff>
      <xdr:row>123</xdr:row>
      <xdr:rowOff>0</xdr:rowOff>
    </xdr:from>
    <xdr:to>
      <xdr:col>8</xdr:col>
      <xdr:colOff>104775</xdr:colOff>
      <xdr:row>124</xdr:row>
      <xdr:rowOff>9525</xdr:rowOff>
    </xdr:to>
    <xdr:pic>
      <xdr:nvPicPr>
        <xdr:cNvPr id="47" name="ComboBox116"/>
        <xdr:cNvPicPr preferRelativeResize="1">
          <a:picLocks noChangeAspect="1"/>
        </xdr:cNvPicPr>
      </xdr:nvPicPr>
      <xdr:blipFill>
        <a:blip r:embed="rId47"/>
        <a:stretch>
          <a:fillRect/>
        </a:stretch>
      </xdr:blipFill>
      <xdr:spPr>
        <a:xfrm>
          <a:off x="5457825" y="23936325"/>
          <a:ext cx="952500" cy="190500"/>
        </a:xfrm>
        <a:prstGeom prst="rect">
          <a:avLst/>
        </a:prstGeom>
        <a:noFill/>
        <a:ln w="9525" cmpd="sng">
          <a:noFill/>
        </a:ln>
      </xdr:spPr>
    </xdr:pic>
    <xdr:clientData fLocksWithSheet="0"/>
  </xdr:twoCellAnchor>
  <xdr:twoCellAnchor editAs="oneCell">
    <xdr:from>
      <xdr:col>7</xdr:col>
      <xdr:colOff>19050</xdr:colOff>
      <xdr:row>124</xdr:row>
      <xdr:rowOff>9525</xdr:rowOff>
    </xdr:from>
    <xdr:to>
      <xdr:col>7</xdr:col>
      <xdr:colOff>866775</xdr:colOff>
      <xdr:row>125</xdr:row>
      <xdr:rowOff>9525</xdr:rowOff>
    </xdr:to>
    <xdr:pic>
      <xdr:nvPicPr>
        <xdr:cNvPr id="48" name="CheckBox24"/>
        <xdr:cNvPicPr preferRelativeResize="1">
          <a:picLocks noChangeAspect="1"/>
        </xdr:cNvPicPr>
      </xdr:nvPicPr>
      <xdr:blipFill>
        <a:blip r:embed="rId48"/>
        <a:stretch>
          <a:fillRect/>
        </a:stretch>
      </xdr:blipFill>
      <xdr:spPr>
        <a:xfrm>
          <a:off x="5457825" y="24126825"/>
          <a:ext cx="847725" cy="180975"/>
        </a:xfrm>
        <a:prstGeom prst="rect">
          <a:avLst/>
        </a:prstGeom>
        <a:noFill/>
        <a:ln w="9525" cmpd="sng">
          <a:noFill/>
        </a:ln>
      </xdr:spPr>
    </xdr:pic>
    <xdr:clientData fLocksWithSheet="0"/>
  </xdr:twoCellAnchor>
  <xdr:twoCellAnchor editAs="oneCell">
    <xdr:from>
      <xdr:col>7</xdr:col>
      <xdr:colOff>19050</xdr:colOff>
      <xdr:row>125</xdr:row>
      <xdr:rowOff>0</xdr:rowOff>
    </xdr:from>
    <xdr:to>
      <xdr:col>8</xdr:col>
      <xdr:colOff>104775</xdr:colOff>
      <xdr:row>126</xdr:row>
      <xdr:rowOff>9525</xdr:rowOff>
    </xdr:to>
    <xdr:pic>
      <xdr:nvPicPr>
        <xdr:cNvPr id="49" name="ComboBox122"/>
        <xdr:cNvPicPr preferRelativeResize="1">
          <a:picLocks noChangeAspect="1"/>
        </xdr:cNvPicPr>
      </xdr:nvPicPr>
      <xdr:blipFill>
        <a:blip r:embed="rId49"/>
        <a:stretch>
          <a:fillRect/>
        </a:stretch>
      </xdr:blipFill>
      <xdr:spPr>
        <a:xfrm>
          <a:off x="5457825" y="24298275"/>
          <a:ext cx="952500" cy="190500"/>
        </a:xfrm>
        <a:prstGeom prst="rect">
          <a:avLst/>
        </a:prstGeom>
        <a:noFill/>
        <a:ln w="9525" cmpd="sng">
          <a:noFill/>
        </a:ln>
      </xdr:spPr>
    </xdr:pic>
    <xdr:clientData/>
  </xdr:twoCellAnchor>
  <xdr:twoCellAnchor editAs="oneCell">
    <xdr:from>
      <xdr:col>7</xdr:col>
      <xdr:colOff>19050</xdr:colOff>
      <xdr:row>128</xdr:row>
      <xdr:rowOff>9525</xdr:rowOff>
    </xdr:from>
    <xdr:to>
      <xdr:col>7</xdr:col>
      <xdr:colOff>866775</xdr:colOff>
      <xdr:row>129</xdr:row>
      <xdr:rowOff>9525</xdr:rowOff>
    </xdr:to>
    <xdr:pic>
      <xdr:nvPicPr>
        <xdr:cNvPr id="50" name="CheckBox25"/>
        <xdr:cNvPicPr preferRelativeResize="1">
          <a:picLocks noChangeAspect="1"/>
        </xdr:cNvPicPr>
      </xdr:nvPicPr>
      <xdr:blipFill>
        <a:blip r:embed="rId50"/>
        <a:stretch>
          <a:fillRect/>
        </a:stretch>
      </xdr:blipFill>
      <xdr:spPr>
        <a:xfrm>
          <a:off x="5457825" y="24850725"/>
          <a:ext cx="847725" cy="180975"/>
        </a:xfrm>
        <a:prstGeom prst="rect">
          <a:avLst/>
        </a:prstGeom>
        <a:noFill/>
        <a:ln w="9525" cmpd="sng">
          <a:noFill/>
        </a:ln>
      </xdr:spPr>
    </xdr:pic>
    <xdr:clientData fLocksWithSheet="0"/>
  </xdr:twoCellAnchor>
  <xdr:twoCellAnchor editAs="oneCell">
    <xdr:from>
      <xdr:col>7</xdr:col>
      <xdr:colOff>19050</xdr:colOff>
      <xdr:row>129</xdr:row>
      <xdr:rowOff>0</xdr:rowOff>
    </xdr:from>
    <xdr:to>
      <xdr:col>8</xdr:col>
      <xdr:colOff>104775</xdr:colOff>
      <xdr:row>130</xdr:row>
      <xdr:rowOff>9525</xdr:rowOff>
    </xdr:to>
    <xdr:pic>
      <xdr:nvPicPr>
        <xdr:cNvPr id="51" name="ComboBox128"/>
        <xdr:cNvPicPr preferRelativeResize="1">
          <a:picLocks noChangeAspect="1"/>
        </xdr:cNvPicPr>
      </xdr:nvPicPr>
      <xdr:blipFill>
        <a:blip r:embed="rId51"/>
        <a:stretch>
          <a:fillRect/>
        </a:stretch>
      </xdr:blipFill>
      <xdr:spPr>
        <a:xfrm>
          <a:off x="5457825" y="25022175"/>
          <a:ext cx="952500" cy="190500"/>
        </a:xfrm>
        <a:prstGeom prst="rect">
          <a:avLst/>
        </a:prstGeom>
        <a:noFill/>
        <a:ln w="9525" cmpd="sng">
          <a:noFill/>
        </a:ln>
      </xdr:spPr>
    </xdr:pic>
    <xdr:clientData fLocksWithSheet="0"/>
  </xdr:twoCellAnchor>
  <xdr:twoCellAnchor editAs="oneCell">
    <xdr:from>
      <xdr:col>7</xdr:col>
      <xdr:colOff>19050</xdr:colOff>
      <xdr:row>130</xdr:row>
      <xdr:rowOff>9525</xdr:rowOff>
    </xdr:from>
    <xdr:to>
      <xdr:col>7</xdr:col>
      <xdr:colOff>866775</xdr:colOff>
      <xdr:row>131</xdr:row>
      <xdr:rowOff>9525</xdr:rowOff>
    </xdr:to>
    <xdr:pic>
      <xdr:nvPicPr>
        <xdr:cNvPr id="52" name="CheckBox26"/>
        <xdr:cNvPicPr preferRelativeResize="1">
          <a:picLocks noChangeAspect="1"/>
        </xdr:cNvPicPr>
      </xdr:nvPicPr>
      <xdr:blipFill>
        <a:blip r:embed="rId52"/>
        <a:stretch>
          <a:fillRect/>
        </a:stretch>
      </xdr:blipFill>
      <xdr:spPr>
        <a:xfrm>
          <a:off x="5457825" y="25212675"/>
          <a:ext cx="847725" cy="180975"/>
        </a:xfrm>
        <a:prstGeom prst="rect">
          <a:avLst/>
        </a:prstGeom>
        <a:noFill/>
        <a:ln w="9525" cmpd="sng">
          <a:noFill/>
        </a:ln>
      </xdr:spPr>
    </xdr:pic>
    <xdr:clientData fLocksWithSheet="0"/>
  </xdr:twoCellAnchor>
  <xdr:twoCellAnchor editAs="oneCell">
    <xdr:from>
      <xdr:col>7</xdr:col>
      <xdr:colOff>19050</xdr:colOff>
      <xdr:row>131</xdr:row>
      <xdr:rowOff>0</xdr:rowOff>
    </xdr:from>
    <xdr:to>
      <xdr:col>8</xdr:col>
      <xdr:colOff>104775</xdr:colOff>
      <xdr:row>132</xdr:row>
      <xdr:rowOff>9525</xdr:rowOff>
    </xdr:to>
    <xdr:pic>
      <xdr:nvPicPr>
        <xdr:cNvPr id="53" name="ComboBox134"/>
        <xdr:cNvPicPr preferRelativeResize="1">
          <a:picLocks noChangeAspect="1"/>
        </xdr:cNvPicPr>
      </xdr:nvPicPr>
      <xdr:blipFill>
        <a:blip r:embed="rId53"/>
        <a:stretch>
          <a:fillRect/>
        </a:stretch>
      </xdr:blipFill>
      <xdr:spPr>
        <a:xfrm>
          <a:off x="5457825" y="25384125"/>
          <a:ext cx="952500" cy="190500"/>
        </a:xfrm>
        <a:prstGeom prst="rect">
          <a:avLst/>
        </a:prstGeom>
        <a:noFill/>
        <a:ln w="9525" cmpd="sng">
          <a:noFill/>
        </a:ln>
      </xdr:spPr>
    </xdr:pic>
    <xdr:clientData fLocksWithSheet="0"/>
  </xdr:twoCellAnchor>
  <xdr:twoCellAnchor editAs="oneCell">
    <xdr:from>
      <xdr:col>7</xdr:col>
      <xdr:colOff>19050</xdr:colOff>
      <xdr:row>132</xdr:row>
      <xdr:rowOff>9525</xdr:rowOff>
    </xdr:from>
    <xdr:to>
      <xdr:col>7</xdr:col>
      <xdr:colOff>866775</xdr:colOff>
      <xdr:row>133</xdr:row>
      <xdr:rowOff>9525</xdr:rowOff>
    </xdr:to>
    <xdr:pic>
      <xdr:nvPicPr>
        <xdr:cNvPr id="54" name="CheckBox27"/>
        <xdr:cNvPicPr preferRelativeResize="1">
          <a:picLocks noChangeAspect="1"/>
        </xdr:cNvPicPr>
      </xdr:nvPicPr>
      <xdr:blipFill>
        <a:blip r:embed="rId54"/>
        <a:stretch>
          <a:fillRect/>
        </a:stretch>
      </xdr:blipFill>
      <xdr:spPr>
        <a:xfrm>
          <a:off x="5457825" y="25574625"/>
          <a:ext cx="847725" cy="180975"/>
        </a:xfrm>
        <a:prstGeom prst="rect">
          <a:avLst/>
        </a:prstGeom>
        <a:noFill/>
        <a:ln w="9525" cmpd="sng">
          <a:noFill/>
        </a:ln>
      </xdr:spPr>
    </xdr:pic>
    <xdr:clientData fLocksWithSheet="0"/>
  </xdr:twoCellAnchor>
  <xdr:twoCellAnchor editAs="oneCell">
    <xdr:from>
      <xdr:col>7</xdr:col>
      <xdr:colOff>19050</xdr:colOff>
      <xdr:row>133</xdr:row>
      <xdr:rowOff>0</xdr:rowOff>
    </xdr:from>
    <xdr:to>
      <xdr:col>8</xdr:col>
      <xdr:colOff>104775</xdr:colOff>
      <xdr:row>134</xdr:row>
      <xdr:rowOff>9525</xdr:rowOff>
    </xdr:to>
    <xdr:pic>
      <xdr:nvPicPr>
        <xdr:cNvPr id="55" name="ComboBox140"/>
        <xdr:cNvPicPr preferRelativeResize="1">
          <a:picLocks noChangeAspect="1"/>
        </xdr:cNvPicPr>
      </xdr:nvPicPr>
      <xdr:blipFill>
        <a:blip r:embed="rId55"/>
        <a:stretch>
          <a:fillRect/>
        </a:stretch>
      </xdr:blipFill>
      <xdr:spPr>
        <a:xfrm>
          <a:off x="5457825" y="25746075"/>
          <a:ext cx="952500" cy="190500"/>
        </a:xfrm>
        <a:prstGeom prst="rect">
          <a:avLst/>
        </a:prstGeom>
        <a:noFill/>
        <a:ln w="9525" cmpd="sng">
          <a:noFill/>
        </a:ln>
      </xdr:spPr>
    </xdr:pic>
    <xdr:clientData fLocksWithSheet="0"/>
  </xdr:twoCellAnchor>
  <xdr:twoCellAnchor editAs="oneCell">
    <xdr:from>
      <xdr:col>7</xdr:col>
      <xdr:colOff>19050</xdr:colOff>
      <xdr:row>134</xdr:row>
      <xdr:rowOff>9525</xdr:rowOff>
    </xdr:from>
    <xdr:to>
      <xdr:col>7</xdr:col>
      <xdr:colOff>866775</xdr:colOff>
      <xdr:row>135</xdr:row>
      <xdr:rowOff>9525</xdr:rowOff>
    </xdr:to>
    <xdr:pic>
      <xdr:nvPicPr>
        <xdr:cNvPr id="56" name="CheckBox28"/>
        <xdr:cNvPicPr preferRelativeResize="1">
          <a:picLocks noChangeAspect="1"/>
        </xdr:cNvPicPr>
      </xdr:nvPicPr>
      <xdr:blipFill>
        <a:blip r:embed="rId56"/>
        <a:stretch>
          <a:fillRect/>
        </a:stretch>
      </xdr:blipFill>
      <xdr:spPr>
        <a:xfrm>
          <a:off x="5457825" y="25936575"/>
          <a:ext cx="847725" cy="180975"/>
        </a:xfrm>
        <a:prstGeom prst="rect">
          <a:avLst/>
        </a:prstGeom>
        <a:noFill/>
        <a:ln w="9525" cmpd="sng">
          <a:noFill/>
        </a:ln>
      </xdr:spPr>
    </xdr:pic>
    <xdr:clientData fLocksWithSheet="0"/>
  </xdr:twoCellAnchor>
  <xdr:twoCellAnchor editAs="oneCell">
    <xdr:from>
      <xdr:col>7</xdr:col>
      <xdr:colOff>19050</xdr:colOff>
      <xdr:row>135</xdr:row>
      <xdr:rowOff>0</xdr:rowOff>
    </xdr:from>
    <xdr:to>
      <xdr:col>8</xdr:col>
      <xdr:colOff>104775</xdr:colOff>
      <xdr:row>136</xdr:row>
      <xdr:rowOff>9525</xdr:rowOff>
    </xdr:to>
    <xdr:pic>
      <xdr:nvPicPr>
        <xdr:cNvPr id="57" name="ComboBox146"/>
        <xdr:cNvPicPr preferRelativeResize="1">
          <a:picLocks noChangeAspect="1"/>
        </xdr:cNvPicPr>
      </xdr:nvPicPr>
      <xdr:blipFill>
        <a:blip r:embed="rId57"/>
        <a:stretch>
          <a:fillRect/>
        </a:stretch>
      </xdr:blipFill>
      <xdr:spPr>
        <a:xfrm>
          <a:off x="5457825" y="26108025"/>
          <a:ext cx="952500" cy="190500"/>
        </a:xfrm>
        <a:prstGeom prst="rect">
          <a:avLst/>
        </a:prstGeom>
        <a:noFill/>
        <a:ln w="9525" cmpd="sng">
          <a:noFill/>
        </a:ln>
      </xdr:spPr>
    </xdr:pic>
    <xdr:clientData fLocksWithSheet="0"/>
  </xdr:twoCellAnchor>
  <xdr:twoCellAnchor editAs="oneCell">
    <xdr:from>
      <xdr:col>7</xdr:col>
      <xdr:colOff>19050</xdr:colOff>
      <xdr:row>136</xdr:row>
      <xdr:rowOff>9525</xdr:rowOff>
    </xdr:from>
    <xdr:to>
      <xdr:col>7</xdr:col>
      <xdr:colOff>866775</xdr:colOff>
      <xdr:row>137</xdr:row>
      <xdr:rowOff>9525</xdr:rowOff>
    </xdr:to>
    <xdr:pic>
      <xdr:nvPicPr>
        <xdr:cNvPr id="58" name="CheckBox29"/>
        <xdr:cNvPicPr preferRelativeResize="1">
          <a:picLocks noChangeAspect="1"/>
        </xdr:cNvPicPr>
      </xdr:nvPicPr>
      <xdr:blipFill>
        <a:blip r:embed="rId58"/>
        <a:stretch>
          <a:fillRect/>
        </a:stretch>
      </xdr:blipFill>
      <xdr:spPr>
        <a:xfrm>
          <a:off x="5457825" y="26298525"/>
          <a:ext cx="847725" cy="180975"/>
        </a:xfrm>
        <a:prstGeom prst="rect">
          <a:avLst/>
        </a:prstGeom>
        <a:noFill/>
        <a:ln w="9525" cmpd="sng">
          <a:noFill/>
        </a:ln>
      </xdr:spPr>
    </xdr:pic>
    <xdr:clientData fLocksWithSheet="0"/>
  </xdr:twoCellAnchor>
  <xdr:twoCellAnchor editAs="oneCell">
    <xdr:from>
      <xdr:col>7</xdr:col>
      <xdr:colOff>19050</xdr:colOff>
      <xdr:row>137</xdr:row>
      <xdr:rowOff>0</xdr:rowOff>
    </xdr:from>
    <xdr:to>
      <xdr:col>8</xdr:col>
      <xdr:colOff>104775</xdr:colOff>
      <xdr:row>138</xdr:row>
      <xdr:rowOff>9525</xdr:rowOff>
    </xdr:to>
    <xdr:pic>
      <xdr:nvPicPr>
        <xdr:cNvPr id="59" name="ComboBox152"/>
        <xdr:cNvPicPr preferRelativeResize="1">
          <a:picLocks noChangeAspect="1"/>
        </xdr:cNvPicPr>
      </xdr:nvPicPr>
      <xdr:blipFill>
        <a:blip r:embed="rId59"/>
        <a:stretch>
          <a:fillRect/>
        </a:stretch>
      </xdr:blipFill>
      <xdr:spPr>
        <a:xfrm>
          <a:off x="5457825" y="26469975"/>
          <a:ext cx="952500" cy="190500"/>
        </a:xfrm>
        <a:prstGeom prst="rect">
          <a:avLst/>
        </a:prstGeom>
        <a:noFill/>
        <a:ln w="9525" cmpd="sng">
          <a:noFill/>
        </a:ln>
      </xdr:spPr>
    </xdr:pic>
    <xdr:clientData fLocksWithSheet="0"/>
  </xdr:twoCellAnchor>
  <xdr:twoCellAnchor editAs="oneCell">
    <xdr:from>
      <xdr:col>7</xdr:col>
      <xdr:colOff>19050</xdr:colOff>
      <xdr:row>138</xdr:row>
      <xdr:rowOff>9525</xdr:rowOff>
    </xdr:from>
    <xdr:to>
      <xdr:col>7</xdr:col>
      <xdr:colOff>866775</xdr:colOff>
      <xdr:row>139</xdr:row>
      <xdr:rowOff>9525</xdr:rowOff>
    </xdr:to>
    <xdr:pic>
      <xdr:nvPicPr>
        <xdr:cNvPr id="60" name="CheckBox30"/>
        <xdr:cNvPicPr preferRelativeResize="1">
          <a:picLocks noChangeAspect="1"/>
        </xdr:cNvPicPr>
      </xdr:nvPicPr>
      <xdr:blipFill>
        <a:blip r:embed="rId60"/>
        <a:stretch>
          <a:fillRect/>
        </a:stretch>
      </xdr:blipFill>
      <xdr:spPr>
        <a:xfrm>
          <a:off x="5457825" y="26660475"/>
          <a:ext cx="847725" cy="180975"/>
        </a:xfrm>
        <a:prstGeom prst="rect">
          <a:avLst/>
        </a:prstGeom>
        <a:noFill/>
        <a:ln w="9525" cmpd="sng">
          <a:noFill/>
        </a:ln>
      </xdr:spPr>
    </xdr:pic>
    <xdr:clientData fLocksWithSheet="0"/>
  </xdr:twoCellAnchor>
  <xdr:twoCellAnchor editAs="oneCell">
    <xdr:from>
      <xdr:col>7</xdr:col>
      <xdr:colOff>19050</xdr:colOff>
      <xdr:row>139</xdr:row>
      <xdr:rowOff>0</xdr:rowOff>
    </xdr:from>
    <xdr:to>
      <xdr:col>8</xdr:col>
      <xdr:colOff>104775</xdr:colOff>
      <xdr:row>140</xdr:row>
      <xdr:rowOff>9525</xdr:rowOff>
    </xdr:to>
    <xdr:pic>
      <xdr:nvPicPr>
        <xdr:cNvPr id="61" name="ComboBox158"/>
        <xdr:cNvPicPr preferRelativeResize="1">
          <a:picLocks noChangeAspect="1"/>
        </xdr:cNvPicPr>
      </xdr:nvPicPr>
      <xdr:blipFill>
        <a:blip r:embed="rId61"/>
        <a:stretch>
          <a:fillRect/>
        </a:stretch>
      </xdr:blipFill>
      <xdr:spPr>
        <a:xfrm>
          <a:off x="5457825" y="26831925"/>
          <a:ext cx="952500" cy="190500"/>
        </a:xfrm>
        <a:prstGeom prst="rect">
          <a:avLst/>
        </a:prstGeom>
        <a:noFill/>
        <a:ln w="9525" cmpd="sng">
          <a:noFill/>
        </a:ln>
      </xdr:spPr>
    </xdr:pic>
    <xdr:clientData fLocksWithSheet="0"/>
  </xdr:twoCellAnchor>
  <xdr:twoCellAnchor editAs="oneCell">
    <xdr:from>
      <xdr:col>7</xdr:col>
      <xdr:colOff>19050</xdr:colOff>
      <xdr:row>140</xdr:row>
      <xdr:rowOff>9525</xdr:rowOff>
    </xdr:from>
    <xdr:to>
      <xdr:col>7</xdr:col>
      <xdr:colOff>866775</xdr:colOff>
      <xdr:row>141</xdr:row>
      <xdr:rowOff>9525</xdr:rowOff>
    </xdr:to>
    <xdr:pic>
      <xdr:nvPicPr>
        <xdr:cNvPr id="62" name="CheckBox31"/>
        <xdr:cNvPicPr preferRelativeResize="1">
          <a:picLocks noChangeAspect="1"/>
        </xdr:cNvPicPr>
      </xdr:nvPicPr>
      <xdr:blipFill>
        <a:blip r:embed="rId62"/>
        <a:stretch>
          <a:fillRect/>
        </a:stretch>
      </xdr:blipFill>
      <xdr:spPr>
        <a:xfrm>
          <a:off x="5457825" y="27022425"/>
          <a:ext cx="847725" cy="180975"/>
        </a:xfrm>
        <a:prstGeom prst="rect">
          <a:avLst/>
        </a:prstGeom>
        <a:noFill/>
        <a:ln w="9525" cmpd="sng">
          <a:noFill/>
        </a:ln>
      </xdr:spPr>
    </xdr:pic>
    <xdr:clientData fLocksWithSheet="0"/>
  </xdr:twoCellAnchor>
  <xdr:twoCellAnchor editAs="oneCell">
    <xdr:from>
      <xdr:col>7</xdr:col>
      <xdr:colOff>19050</xdr:colOff>
      <xdr:row>141</xdr:row>
      <xdr:rowOff>0</xdr:rowOff>
    </xdr:from>
    <xdr:to>
      <xdr:col>8</xdr:col>
      <xdr:colOff>104775</xdr:colOff>
      <xdr:row>142</xdr:row>
      <xdr:rowOff>9525</xdr:rowOff>
    </xdr:to>
    <xdr:pic>
      <xdr:nvPicPr>
        <xdr:cNvPr id="63" name="ComboBox164"/>
        <xdr:cNvPicPr preferRelativeResize="1">
          <a:picLocks noChangeAspect="1"/>
        </xdr:cNvPicPr>
      </xdr:nvPicPr>
      <xdr:blipFill>
        <a:blip r:embed="rId63"/>
        <a:stretch>
          <a:fillRect/>
        </a:stretch>
      </xdr:blipFill>
      <xdr:spPr>
        <a:xfrm>
          <a:off x="5457825" y="27193875"/>
          <a:ext cx="952500" cy="190500"/>
        </a:xfrm>
        <a:prstGeom prst="rect">
          <a:avLst/>
        </a:prstGeom>
        <a:noFill/>
        <a:ln w="9525" cmpd="sng">
          <a:noFill/>
        </a:ln>
      </xdr:spPr>
    </xdr:pic>
    <xdr:clientData fLocksWithSheet="0"/>
  </xdr:twoCellAnchor>
  <xdr:twoCellAnchor editAs="oneCell">
    <xdr:from>
      <xdr:col>7</xdr:col>
      <xdr:colOff>19050</xdr:colOff>
      <xdr:row>142</xdr:row>
      <xdr:rowOff>9525</xdr:rowOff>
    </xdr:from>
    <xdr:to>
      <xdr:col>7</xdr:col>
      <xdr:colOff>866775</xdr:colOff>
      <xdr:row>143</xdr:row>
      <xdr:rowOff>9525</xdr:rowOff>
    </xdr:to>
    <xdr:pic>
      <xdr:nvPicPr>
        <xdr:cNvPr id="64" name="CheckBox32"/>
        <xdr:cNvPicPr preferRelativeResize="1">
          <a:picLocks noChangeAspect="1"/>
        </xdr:cNvPicPr>
      </xdr:nvPicPr>
      <xdr:blipFill>
        <a:blip r:embed="rId64"/>
        <a:stretch>
          <a:fillRect/>
        </a:stretch>
      </xdr:blipFill>
      <xdr:spPr>
        <a:xfrm>
          <a:off x="5457825" y="27384375"/>
          <a:ext cx="847725" cy="180975"/>
        </a:xfrm>
        <a:prstGeom prst="rect">
          <a:avLst/>
        </a:prstGeom>
        <a:noFill/>
        <a:ln w="9525" cmpd="sng">
          <a:noFill/>
        </a:ln>
      </xdr:spPr>
    </xdr:pic>
    <xdr:clientData fLocksWithSheet="0"/>
  </xdr:twoCellAnchor>
  <xdr:twoCellAnchor editAs="oneCell">
    <xdr:from>
      <xdr:col>7</xdr:col>
      <xdr:colOff>19050</xdr:colOff>
      <xdr:row>143</xdr:row>
      <xdr:rowOff>0</xdr:rowOff>
    </xdr:from>
    <xdr:to>
      <xdr:col>8</xdr:col>
      <xdr:colOff>104775</xdr:colOff>
      <xdr:row>144</xdr:row>
      <xdr:rowOff>9525</xdr:rowOff>
    </xdr:to>
    <xdr:pic>
      <xdr:nvPicPr>
        <xdr:cNvPr id="65" name="ComboBox170"/>
        <xdr:cNvPicPr preferRelativeResize="1">
          <a:picLocks noChangeAspect="1"/>
        </xdr:cNvPicPr>
      </xdr:nvPicPr>
      <xdr:blipFill>
        <a:blip r:embed="rId65"/>
        <a:stretch>
          <a:fillRect/>
        </a:stretch>
      </xdr:blipFill>
      <xdr:spPr>
        <a:xfrm>
          <a:off x="5457825" y="27555825"/>
          <a:ext cx="952500" cy="190500"/>
        </a:xfrm>
        <a:prstGeom prst="rect">
          <a:avLst/>
        </a:prstGeom>
        <a:noFill/>
        <a:ln w="9525" cmpd="sng">
          <a:noFill/>
        </a:ln>
      </xdr:spPr>
    </xdr:pic>
    <xdr:clientData fLocksWithSheet="0"/>
  </xdr:twoCellAnchor>
  <xdr:twoCellAnchor editAs="oneCell">
    <xdr:from>
      <xdr:col>7</xdr:col>
      <xdr:colOff>19050</xdr:colOff>
      <xdr:row>144</xdr:row>
      <xdr:rowOff>9525</xdr:rowOff>
    </xdr:from>
    <xdr:to>
      <xdr:col>8</xdr:col>
      <xdr:colOff>57150</xdr:colOff>
      <xdr:row>145</xdr:row>
      <xdr:rowOff>9525</xdr:rowOff>
    </xdr:to>
    <xdr:pic>
      <xdr:nvPicPr>
        <xdr:cNvPr id="66" name="CheckBox33"/>
        <xdr:cNvPicPr preferRelativeResize="1">
          <a:picLocks noChangeAspect="1"/>
        </xdr:cNvPicPr>
      </xdr:nvPicPr>
      <xdr:blipFill>
        <a:blip r:embed="rId66"/>
        <a:stretch>
          <a:fillRect/>
        </a:stretch>
      </xdr:blipFill>
      <xdr:spPr>
        <a:xfrm>
          <a:off x="5457825" y="27746325"/>
          <a:ext cx="904875" cy="180975"/>
        </a:xfrm>
        <a:prstGeom prst="rect">
          <a:avLst/>
        </a:prstGeom>
        <a:noFill/>
        <a:ln w="9525" cmpd="sng">
          <a:noFill/>
        </a:ln>
      </xdr:spPr>
    </xdr:pic>
    <xdr:clientData fLocksWithSheet="0"/>
  </xdr:twoCellAnchor>
  <xdr:twoCellAnchor editAs="oneCell">
    <xdr:from>
      <xdr:col>7</xdr:col>
      <xdr:colOff>19050</xdr:colOff>
      <xdr:row>145</xdr:row>
      <xdr:rowOff>0</xdr:rowOff>
    </xdr:from>
    <xdr:to>
      <xdr:col>8</xdr:col>
      <xdr:colOff>104775</xdr:colOff>
      <xdr:row>146</xdr:row>
      <xdr:rowOff>9525</xdr:rowOff>
    </xdr:to>
    <xdr:pic>
      <xdr:nvPicPr>
        <xdr:cNvPr id="67" name="ComboBox176"/>
        <xdr:cNvPicPr preferRelativeResize="1">
          <a:picLocks noChangeAspect="1"/>
        </xdr:cNvPicPr>
      </xdr:nvPicPr>
      <xdr:blipFill>
        <a:blip r:embed="rId67"/>
        <a:stretch>
          <a:fillRect/>
        </a:stretch>
      </xdr:blipFill>
      <xdr:spPr>
        <a:xfrm>
          <a:off x="5457825" y="27917775"/>
          <a:ext cx="952500" cy="190500"/>
        </a:xfrm>
        <a:prstGeom prst="rect">
          <a:avLst/>
        </a:prstGeom>
        <a:noFill/>
        <a:ln w="9525" cmpd="sng">
          <a:noFill/>
        </a:ln>
      </xdr:spPr>
    </xdr:pic>
    <xdr:clientData fLocksWithSheet="0"/>
  </xdr:twoCellAnchor>
  <xdr:twoCellAnchor editAs="oneCell">
    <xdr:from>
      <xdr:col>7</xdr:col>
      <xdr:colOff>19050</xdr:colOff>
      <xdr:row>146</xdr:row>
      <xdr:rowOff>9525</xdr:rowOff>
    </xdr:from>
    <xdr:to>
      <xdr:col>7</xdr:col>
      <xdr:colOff>866775</xdr:colOff>
      <xdr:row>147</xdr:row>
      <xdr:rowOff>9525</xdr:rowOff>
    </xdr:to>
    <xdr:pic>
      <xdr:nvPicPr>
        <xdr:cNvPr id="68" name="CheckBox34"/>
        <xdr:cNvPicPr preferRelativeResize="1">
          <a:picLocks noChangeAspect="1"/>
        </xdr:cNvPicPr>
      </xdr:nvPicPr>
      <xdr:blipFill>
        <a:blip r:embed="rId68"/>
        <a:stretch>
          <a:fillRect/>
        </a:stretch>
      </xdr:blipFill>
      <xdr:spPr>
        <a:xfrm>
          <a:off x="5457825" y="28108275"/>
          <a:ext cx="847725" cy="180975"/>
        </a:xfrm>
        <a:prstGeom prst="rect">
          <a:avLst/>
        </a:prstGeom>
        <a:noFill/>
        <a:ln w="9525" cmpd="sng">
          <a:noFill/>
        </a:ln>
      </xdr:spPr>
    </xdr:pic>
    <xdr:clientData fLocksWithSheet="0"/>
  </xdr:twoCellAnchor>
  <xdr:twoCellAnchor editAs="oneCell">
    <xdr:from>
      <xdr:col>7</xdr:col>
      <xdr:colOff>19050</xdr:colOff>
      <xdr:row>147</xdr:row>
      <xdr:rowOff>0</xdr:rowOff>
    </xdr:from>
    <xdr:to>
      <xdr:col>8</xdr:col>
      <xdr:colOff>104775</xdr:colOff>
      <xdr:row>148</xdr:row>
      <xdr:rowOff>9525</xdr:rowOff>
    </xdr:to>
    <xdr:pic>
      <xdr:nvPicPr>
        <xdr:cNvPr id="69" name="ComboBox182"/>
        <xdr:cNvPicPr preferRelativeResize="1">
          <a:picLocks noChangeAspect="1"/>
        </xdr:cNvPicPr>
      </xdr:nvPicPr>
      <xdr:blipFill>
        <a:blip r:embed="rId69"/>
        <a:stretch>
          <a:fillRect/>
        </a:stretch>
      </xdr:blipFill>
      <xdr:spPr>
        <a:xfrm>
          <a:off x="5457825" y="28279725"/>
          <a:ext cx="952500" cy="190500"/>
        </a:xfrm>
        <a:prstGeom prst="rect">
          <a:avLst/>
        </a:prstGeom>
        <a:noFill/>
        <a:ln w="9525" cmpd="sng">
          <a:noFill/>
        </a:ln>
      </xdr:spPr>
    </xdr:pic>
    <xdr:clientData fLocksWithSheet="0"/>
  </xdr:twoCellAnchor>
  <xdr:twoCellAnchor editAs="oneCell">
    <xdr:from>
      <xdr:col>7</xdr:col>
      <xdr:colOff>19050</xdr:colOff>
      <xdr:row>148</xdr:row>
      <xdr:rowOff>9525</xdr:rowOff>
    </xdr:from>
    <xdr:to>
      <xdr:col>7</xdr:col>
      <xdr:colOff>866775</xdr:colOff>
      <xdr:row>149</xdr:row>
      <xdr:rowOff>9525</xdr:rowOff>
    </xdr:to>
    <xdr:pic>
      <xdr:nvPicPr>
        <xdr:cNvPr id="70" name="CheckBox35"/>
        <xdr:cNvPicPr preferRelativeResize="1">
          <a:picLocks noChangeAspect="1"/>
        </xdr:cNvPicPr>
      </xdr:nvPicPr>
      <xdr:blipFill>
        <a:blip r:embed="rId70"/>
        <a:stretch>
          <a:fillRect/>
        </a:stretch>
      </xdr:blipFill>
      <xdr:spPr>
        <a:xfrm>
          <a:off x="5457825" y="28470225"/>
          <a:ext cx="847725" cy="180975"/>
        </a:xfrm>
        <a:prstGeom prst="rect">
          <a:avLst/>
        </a:prstGeom>
        <a:noFill/>
        <a:ln w="9525" cmpd="sng">
          <a:noFill/>
        </a:ln>
      </xdr:spPr>
    </xdr:pic>
    <xdr:clientData fLocksWithSheet="0"/>
  </xdr:twoCellAnchor>
  <xdr:twoCellAnchor editAs="oneCell">
    <xdr:from>
      <xdr:col>7</xdr:col>
      <xdr:colOff>19050</xdr:colOff>
      <xdr:row>149</xdr:row>
      <xdr:rowOff>0</xdr:rowOff>
    </xdr:from>
    <xdr:to>
      <xdr:col>8</xdr:col>
      <xdr:colOff>104775</xdr:colOff>
      <xdr:row>150</xdr:row>
      <xdr:rowOff>9525</xdr:rowOff>
    </xdr:to>
    <xdr:pic>
      <xdr:nvPicPr>
        <xdr:cNvPr id="71" name="ComboBox188"/>
        <xdr:cNvPicPr preferRelativeResize="1">
          <a:picLocks noChangeAspect="1"/>
        </xdr:cNvPicPr>
      </xdr:nvPicPr>
      <xdr:blipFill>
        <a:blip r:embed="rId71"/>
        <a:stretch>
          <a:fillRect/>
        </a:stretch>
      </xdr:blipFill>
      <xdr:spPr>
        <a:xfrm>
          <a:off x="5457825" y="28641675"/>
          <a:ext cx="952500" cy="190500"/>
        </a:xfrm>
        <a:prstGeom prst="rect">
          <a:avLst/>
        </a:prstGeom>
        <a:noFill/>
        <a:ln w="9525" cmpd="sng">
          <a:noFill/>
        </a:ln>
      </xdr:spPr>
    </xdr:pic>
    <xdr:clientData fLocksWithSheet="0"/>
  </xdr:twoCellAnchor>
  <xdr:twoCellAnchor editAs="oneCell">
    <xdr:from>
      <xdr:col>7</xdr:col>
      <xdr:colOff>19050</xdr:colOff>
      <xdr:row>150</xdr:row>
      <xdr:rowOff>9525</xdr:rowOff>
    </xdr:from>
    <xdr:to>
      <xdr:col>7</xdr:col>
      <xdr:colOff>866775</xdr:colOff>
      <xdr:row>151</xdr:row>
      <xdr:rowOff>9525</xdr:rowOff>
    </xdr:to>
    <xdr:pic>
      <xdr:nvPicPr>
        <xdr:cNvPr id="72" name="CheckBox36"/>
        <xdr:cNvPicPr preferRelativeResize="1">
          <a:picLocks noChangeAspect="1"/>
        </xdr:cNvPicPr>
      </xdr:nvPicPr>
      <xdr:blipFill>
        <a:blip r:embed="rId72"/>
        <a:stretch>
          <a:fillRect/>
        </a:stretch>
      </xdr:blipFill>
      <xdr:spPr>
        <a:xfrm>
          <a:off x="5457825" y="28832175"/>
          <a:ext cx="847725" cy="180975"/>
        </a:xfrm>
        <a:prstGeom prst="rect">
          <a:avLst/>
        </a:prstGeom>
        <a:noFill/>
        <a:ln w="9525" cmpd="sng">
          <a:noFill/>
        </a:ln>
      </xdr:spPr>
    </xdr:pic>
    <xdr:clientData fLocksWithSheet="0"/>
  </xdr:twoCellAnchor>
  <xdr:twoCellAnchor editAs="oneCell">
    <xdr:from>
      <xdr:col>7</xdr:col>
      <xdr:colOff>19050</xdr:colOff>
      <xdr:row>151</xdr:row>
      <xdr:rowOff>0</xdr:rowOff>
    </xdr:from>
    <xdr:to>
      <xdr:col>8</xdr:col>
      <xdr:colOff>104775</xdr:colOff>
      <xdr:row>152</xdr:row>
      <xdr:rowOff>9525</xdr:rowOff>
    </xdr:to>
    <xdr:pic>
      <xdr:nvPicPr>
        <xdr:cNvPr id="73" name="ComboBox194"/>
        <xdr:cNvPicPr preferRelativeResize="1">
          <a:picLocks noChangeAspect="1"/>
        </xdr:cNvPicPr>
      </xdr:nvPicPr>
      <xdr:blipFill>
        <a:blip r:embed="rId73"/>
        <a:stretch>
          <a:fillRect/>
        </a:stretch>
      </xdr:blipFill>
      <xdr:spPr>
        <a:xfrm>
          <a:off x="5457825" y="29003625"/>
          <a:ext cx="952500" cy="190500"/>
        </a:xfrm>
        <a:prstGeom prst="rect">
          <a:avLst/>
        </a:prstGeom>
        <a:noFill/>
        <a:ln w="9525" cmpd="sng">
          <a:noFill/>
        </a:ln>
      </xdr:spPr>
    </xdr:pic>
    <xdr:clientData fLocksWithSheet="0"/>
  </xdr:twoCellAnchor>
  <xdr:twoCellAnchor editAs="oneCell">
    <xdr:from>
      <xdr:col>7</xdr:col>
      <xdr:colOff>19050</xdr:colOff>
      <xdr:row>152</xdr:row>
      <xdr:rowOff>9525</xdr:rowOff>
    </xdr:from>
    <xdr:to>
      <xdr:col>7</xdr:col>
      <xdr:colOff>866775</xdr:colOff>
      <xdr:row>153</xdr:row>
      <xdr:rowOff>9525</xdr:rowOff>
    </xdr:to>
    <xdr:pic>
      <xdr:nvPicPr>
        <xdr:cNvPr id="74" name="CheckBox37"/>
        <xdr:cNvPicPr preferRelativeResize="1">
          <a:picLocks noChangeAspect="1"/>
        </xdr:cNvPicPr>
      </xdr:nvPicPr>
      <xdr:blipFill>
        <a:blip r:embed="rId74"/>
        <a:stretch>
          <a:fillRect/>
        </a:stretch>
      </xdr:blipFill>
      <xdr:spPr>
        <a:xfrm>
          <a:off x="5457825" y="29194125"/>
          <a:ext cx="847725" cy="180975"/>
        </a:xfrm>
        <a:prstGeom prst="rect">
          <a:avLst/>
        </a:prstGeom>
        <a:noFill/>
        <a:ln w="9525" cmpd="sng">
          <a:noFill/>
        </a:ln>
      </xdr:spPr>
    </xdr:pic>
    <xdr:clientData fLocksWithSheet="0"/>
  </xdr:twoCellAnchor>
  <xdr:twoCellAnchor editAs="oneCell">
    <xdr:from>
      <xdr:col>7</xdr:col>
      <xdr:colOff>19050</xdr:colOff>
      <xdr:row>153</xdr:row>
      <xdr:rowOff>0</xdr:rowOff>
    </xdr:from>
    <xdr:to>
      <xdr:col>8</xdr:col>
      <xdr:colOff>104775</xdr:colOff>
      <xdr:row>154</xdr:row>
      <xdr:rowOff>9525</xdr:rowOff>
    </xdr:to>
    <xdr:pic>
      <xdr:nvPicPr>
        <xdr:cNvPr id="75" name="ComboBox200"/>
        <xdr:cNvPicPr preferRelativeResize="1">
          <a:picLocks noChangeAspect="1"/>
        </xdr:cNvPicPr>
      </xdr:nvPicPr>
      <xdr:blipFill>
        <a:blip r:embed="rId75"/>
        <a:stretch>
          <a:fillRect/>
        </a:stretch>
      </xdr:blipFill>
      <xdr:spPr>
        <a:xfrm>
          <a:off x="5457825" y="29365575"/>
          <a:ext cx="952500" cy="190500"/>
        </a:xfrm>
        <a:prstGeom prst="rect">
          <a:avLst/>
        </a:prstGeom>
        <a:noFill/>
        <a:ln w="9525" cmpd="sng">
          <a:noFill/>
        </a:ln>
      </xdr:spPr>
    </xdr:pic>
    <xdr:clientData fLocksWithSheet="0"/>
  </xdr:twoCellAnchor>
  <xdr:twoCellAnchor editAs="oneCell">
    <xdr:from>
      <xdr:col>7</xdr:col>
      <xdr:colOff>19050</xdr:colOff>
      <xdr:row>154</xdr:row>
      <xdr:rowOff>9525</xdr:rowOff>
    </xdr:from>
    <xdr:to>
      <xdr:col>7</xdr:col>
      <xdr:colOff>866775</xdr:colOff>
      <xdr:row>155</xdr:row>
      <xdr:rowOff>9525</xdr:rowOff>
    </xdr:to>
    <xdr:pic>
      <xdr:nvPicPr>
        <xdr:cNvPr id="76" name="CheckBox38"/>
        <xdr:cNvPicPr preferRelativeResize="1">
          <a:picLocks noChangeAspect="1"/>
        </xdr:cNvPicPr>
      </xdr:nvPicPr>
      <xdr:blipFill>
        <a:blip r:embed="rId76"/>
        <a:stretch>
          <a:fillRect/>
        </a:stretch>
      </xdr:blipFill>
      <xdr:spPr>
        <a:xfrm>
          <a:off x="5457825" y="29556075"/>
          <a:ext cx="847725" cy="180975"/>
        </a:xfrm>
        <a:prstGeom prst="rect">
          <a:avLst/>
        </a:prstGeom>
        <a:noFill/>
        <a:ln w="9525" cmpd="sng">
          <a:noFill/>
        </a:ln>
      </xdr:spPr>
    </xdr:pic>
    <xdr:clientData fLocksWithSheet="0"/>
  </xdr:twoCellAnchor>
  <xdr:twoCellAnchor editAs="oneCell">
    <xdr:from>
      <xdr:col>7</xdr:col>
      <xdr:colOff>19050</xdr:colOff>
      <xdr:row>155</xdr:row>
      <xdr:rowOff>0</xdr:rowOff>
    </xdr:from>
    <xdr:to>
      <xdr:col>8</xdr:col>
      <xdr:colOff>104775</xdr:colOff>
      <xdr:row>156</xdr:row>
      <xdr:rowOff>9525</xdr:rowOff>
    </xdr:to>
    <xdr:pic>
      <xdr:nvPicPr>
        <xdr:cNvPr id="77" name="ComboBox206"/>
        <xdr:cNvPicPr preferRelativeResize="1">
          <a:picLocks noChangeAspect="1"/>
        </xdr:cNvPicPr>
      </xdr:nvPicPr>
      <xdr:blipFill>
        <a:blip r:embed="rId77"/>
        <a:stretch>
          <a:fillRect/>
        </a:stretch>
      </xdr:blipFill>
      <xdr:spPr>
        <a:xfrm>
          <a:off x="5457825" y="29727525"/>
          <a:ext cx="952500" cy="190500"/>
        </a:xfrm>
        <a:prstGeom prst="rect">
          <a:avLst/>
        </a:prstGeom>
        <a:noFill/>
        <a:ln w="9525" cmpd="sng">
          <a:noFill/>
        </a:ln>
      </xdr:spPr>
    </xdr:pic>
    <xdr:clientData fLocksWithSheet="0"/>
  </xdr:twoCellAnchor>
  <xdr:twoCellAnchor editAs="oneCell">
    <xdr:from>
      <xdr:col>7</xdr:col>
      <xdr:colOff>19050</xdr:colOff>
      <xdr:row>156</xdr:row>
      <xdr:rowOff>9525</xdr:rowOff>
    </xdr:from>
    <xdr:to>
      <xdr:col>7</xdr:col>
      <xdr:colOff>866775</xdr:colOff>
      <xdr:row>157</xdr:row>
      <xdr:rowOff>9525</xdr:rowOff>
    </xdr:to>
    <xdr:pic>
      <xdr:nvPicPr>
        <xdr:cNvPr id="78" name="CheckBox39"/>
        <xdr:cNvPicPr preferRelativeResize="1">
          <a:picLocks noChangeAspect="1"/>
        </xdr:cNvPicPr>
      </xdr:nvPicPr>
      <xdr:blipFill>
        <a:blip r:embed="rId78"/>
        <a:stretch>
          <a:fillRect/>
        </a:stretch>
      </xdr:blipFill>
      <xdr:spPr>
        <a:xfrm>
          <a:off x="5457825" y="29918025"/>
          <a:ext cx="847725" cy="180975"/>
        </a:xfrm>
        <a:prstGeom prst="rect">
          <a:avLst/>
        </a:prstGeom>
        <a:noFill/>
        <a:ln w="9525" cmpd="sng">
          <a:noFill/>
        </a:ln>
      </xdr:spPr>
    </xdr:pic>
    <xdr:clientData fLocksWithSheet="0"/>
  </xdr:twoCellAnchor>
  <xdr:twoCellAnchor editAs="oneCell">
    <xdr:from>
      <xdr:col>7</xdr:col>
      <xdr:colOff>19050</xdr:colOff>
      <xdr:row>157</xdr:row>
      <xdr:rowOff>0</xdr:rowOff>
    </xdr:from>
    <xdr:to>
      <xdr:col>8</xdr:col>
      <xdr:colOff>104775</xdr:colOff>
      <xdr:row>158</xdr:row>
      <xdr:rowOff>9525</xdr:rowOff>
    </xdr:to>
    <xdr:pic>
      <xdr:nvPicPr>
        <xdr:cNvPr id="79" name="ComboBox212"/>
        <xdr:cNvPicPr preferRelativeResize="1">
          <a:picLocks noChangeAspect="1"/>
        </xdr:cNvPicPr>
      </xdr:nvPicPr>
      <xdr:blipFill>
        <a:blip r:embed="rId79"/>
        <a:stretch>
          <a:fillRect/>
        </a:stretch>
      </xdr:blipFill>
      <xdr:spPr>
        <a:xfrm>
          <a:off x="5457825" y="30089475"/>
          <a:ext cx="952500" cy="190500"/>
        </a:xfrm>
        <a:prstGeom prst="rect">
          <a:avLst/>
        </a:prstGeom>
        <a:noFill/>
        <a:ln w="9525" cmpd="sng">
          <a:noFill/>
        </a:ln>
      </xdr:spPr>
    </xdr:pic>
    <xdr:clientData fLocksWithSheet="0"/>
  </xdr:twoCellAnchor>
  <xdr:twoCellAnchor editAs="oneCell">
    <xdr:from>
      <xdr:col>7</xdr:col>
      <xdr:colOff>19050</xdr:colOff>
      <xdr:row>158</xdr:row>
      <xdr:rowOff>9525</xdr:rowOff>
    </xdr:from>
    <xdr:to>
      <xdr:col>7</xdr:col>
      <xdr:colOff>866775</xdr:colOff>
      <xdr:row>159</xdr:row>
      <xdr:rowOff>9525</xdr:rowOff>
    </xdr:to>
    <xdr:pic>
      <xdr:nvPicPr>
        <xdr:cNvPr id="80" name="CheckBox40"/>
        <xdr:cNvPicPr preferRelativeResize="1">
          <a:picLocks noChangeAspect="1"/>
        </xdr:cNvPicPr>
      </xdr:nvPicPr>
      <xdr:blipFill>
        <a:blip r:embed="rId80"/>
        <a:stretch>
          <a:fillRect/>
        </a:stretch>
      </xdr:blipFill>
      <xdr:spPr>
        <a:xfrm>
          <a:off x="5457825" y="30279975"/>
          <a:ext cx="847725" cy="180975"/>
        </a:xfrm>
        <a:prstGeom prst="rect">
          <a:avLst/>
        </a:prstGeom>
        <a:noFill/>
        <a:ln w="9525" cmpd="sng">
          <a:noFill/>
        </a:ln>
      </xdr:spPr>
    </xdr:pic>
    <xdr:clientData fLocksWithSheet="0"/>
  </xdr:twoCellAnchor>
  <xdr:twoCellAnchor editAs="oneCell">
    <xdr:from>
      <xdr:col>7</xdr:col>
      <xdr:colOff>19050</xdr:colOff>
      <xdr:row>159</xdr:row>
      <xdr:rowOff>0</xdr:rowOff>
    </xdr:from>
    <xdr:to>
      <xdr:col>8</xdr:col>
      <xdr:colOff>104775</xdr:colOff>
      <xdr:row>160</xdr:row>
      <xdr:rowOff>9525</xdr:rowOff>
    </xdr:to>
    <xdr:pic>
      <xdr:nvPicPr>
        <xdr:cNvPr id="81" name="ComboBox218"/>
        <xdr:cNvPicPr preferRelativeResize="1">
          <a:picLocks noChangeAspect="1"/>
        </xdr:cNvPicPr>
      </xdr:nvPicPr>
      <xdr:blipFill>
        <a:blip r:embed="rId81"/>
        <a:stretch>
          <a:fillRect/>
        </a:stretch>
      </xdr:blipFill>
      <xdr:spPr>
        <a:xfrm>
          <a:off x="5457825" y="30451425"/>
          <a:ext cx="952500" cy="190500"/>
        </a:xfrm>
        <a:prstGeom prst="rect">
          <a:avLst/>
        </a:prstGeom>
        <a:noFill/>
        <a:ln w="9525" cmpd="sng">
          <a:noFill/>
        </a:ln>
      </xdr:spPr>
    </xdr:pic>
    <xdr:clientData fLocksWithSheet="0"/>
  </xdr:twoCellAnchor>
  <xdr:twoCellAnchor editAs="oneCell">
    <xdr:from>
      <xdr:col>7</xdr:col>
      <xdr:colOff>19050</xdr:colOff>
      <xdr:row>77</xdr:row>
      <xdr:rowOff>0</xdr:rowOff>
    </xdr:from>
    <xdr:to>
      <xdr:col>8</xdr:col>
      <xdr:colOff>104775</xdr:colOff>
      <xdr:row>78</xdr:row>
      <xdr:rowOff>9525</xdr:rowOff>
    </xdr:to>
    <xdr:pic>
      <xdr:nvPicPr>
        <xdr:cNvPr id="82" name="ComboBox1"/>
        <xdr:cNvPicPr preferRelativeResize="1">
          <a:picLocks noChangeAspect="1"/>
        </xdr:cNvPicPr>
      </xdr:nvPicPr>
      <xdr:blipFill>
        <a:blip r:embed="rId82"/>
        <a:stretch>
          <a:fillRect/>
        </a:stretch>
      </xdr:blipFill>
      <xdr:spPr>
        <a:xfrm>
          <a:off x="5457825" y="15611475"/>
          <a:ext cx="952500" cy="190500"/>
        </a:xfrm>
        <a:prstGeom prst="rect">
          <a:avLst/>
        </a:prstGeom>
        <a:noFill/>
        <a:ln w="9525" cmpd="sng">
          <a:noFill/>
        </a:ln>
      </xdr:spPr>
    </xdr:pic>
    <xdr:clientData fLocksWithSheet="0"/>
  </xdr:twoCellAnchor>
  <xdr:twoCellAnchor editAs="oneCell">
    <xdr:from>
      <xdr:col>7</xdr:col>
      <xdr:colOff>19050</xdr:colOff>
      <xdr:row>120</xdr:row>
      <xdr:rowOff>9525</xdr:rowOff>
    </xdr:from>
    <xdr:to>
      <xdr:col>7</xdr:col>
      <xdr:colOff>866775</xdr:colOff>
      <xdr:row>121</xdr:row>
      <xdr:rowOff>9525</xdr:rowOff>
    </xdr:to>
    <xdr:pic>
      <xdr:nvPicPr>
        <xdr:cNvPr id="83" name="CheckBox41"/>
        <xdr:cNvPicPr preferRelativeResize="1">
          <a:picLocks noChangeAspect="1"/>
        </xdr:cNvPicPr>
      </xdr:nvPicPr>
      <xdr:blipFill>
        <a:blip r:embed="rId83"/>
        <a:stretch>
          <a:fillRect/>
        </a:stretch>
      </xdr:blipFill>
      <xdr:spPr>
        <a:xfrm>
          <a:off x="5457825" y="23402925"/>
          <a:ext cx="847725" cy="180975"/>
        </a:xfrm>
        <a:prstGeom prst="rect">
          <a:avLst/>
        </a:prstGeom>
        <a:noFill/>
        <a:ln w="9525" cmpd="sng">
          <a:noFill/>
        </a:ln>
      </xdr:spPr>
    </xdr:pic>
    <xdr:clientData fLocksWithSheet="0"/>
  </xdr:twoCellAnchor>
  <xdr:twoCellAnchor editAs="oneCell">
    <xdr:from>
      <xdr:col>7</xdr:col>
      <xdr:colOff>19050</xdr:colOff>
      <xdr:row>121</xdr:row>
      <xdr:rowOff>0</xdr:rowOff>
    </xdr:from>
    <xdr:to>
      <xdr:col>8</xdr:col>
      <xdr:colOff>104775</xdr:colOff>
      <xdr:row>122</xdr:row>
      <xdr:rowOff>9525</xdr:rowOff>
    </xdr:to>
    <xdr:pic>
      <xdr:nvPicPr>
        <xdr:cNvPr id="84" name="ComboBox5"/>
        <xdr:cNvPicPr preferRelativeResize="1">
          <a:picLocks noChangeAspect="1"/>
        </xdr:cNvPicPr>
      </xdr:nvPicPr>
      <xdr:blipFill>
        <a:blip r:embed="rId84"/>
        <a:stretch>
          <a:fillRect/>
        </a:stretch>
      </xdr:blipFill>
      <xdr:spPr>
        <a:xfrm>
          <a:off x="5457825" y="23574375"/>
          <a:ext cx="952500" cy="190500"/>
        </a:xfrm>
        <a:prstGeom prst="rect">
          <a:avLst/>
        </a:prstGeom>
        <a:noFill/>
        <a:ln w="9525" cmpd="sng">
          <a:noFill/>
        </a:ln>
      </xdr:spPr>
    </xdr:pic>
    <xdr:clientData fLocksWithSheet="0"/>
  </xdr:twoCellAnchor>
  <xdr:twoCellAnchor editAs="oneCell">
    <xdr:from>
      <xdr:col>7</xdr:col>
      <xdr:colOff>19050</xdr:colOff>
      <xdr:row>126</xdr:row>
      <xdr:rowOff>9525</xdr:rowOff>
    </xdr:from>
    <xdr:to>
      <xdr:col>7</xdr:col>
      <xdr:colOff>866775</xdr:colOff>
      <xdr:row>127</xdr:row>
      <xdr:rowOff>9525</xdr:rowOff>
    </xdr:to>
    <xdr:pic>
      <xdr:nvPicPr>
        <xdr:cNvPr id="85" name="CheckBox42"/>
        <xdr:cNvPicPr preferRelativeResize="1">
          <a:picLocks noChangeAspect="1"/>
        </xdr:cNvPicPr>
      </xdr:nvPicPr>
      <xdr:blipFill>
        <a:blip r:embed="rId85"/>
        <a:stretch>
          <a:fillRect/>
        </a:stretch>
      </xdr:blipFill>
      <xdr:spPr>
        <a:xfrm>
          <a:off x="5457825" y="24488775"/>
          <a:ext cx="847725" cy="180975"/>
        </a:xfrm>
        <a:prstGeom prst="rect">
          <a:avLst/>
        </a:prstGeom>
        <a:noFill/>
        <a:ln w="9525" cmpd="sng">
          <a:noFill/>
        </a:ln>
      </xdr:spPr>
    </xdr:pic>
    <xdr:clientData fLocksWithSheet="0"/>
  </xdr:twoCellAnchor>
  <xdr:twoCellAnchor editAs="oneCell">
    <xdr:from>
      <xdr:col>7</xdr:col>
      <xdr:colOff>19050</xdr:colOff>
      <xdr:row>127</xdr:row>
      <xdr:rowOff>0</xdr:rowOff>
    </xdr:from>
    <xdr:to>
      <xdr:col>8</xdr:col>
      <xdr:colOff>104775</xdr:colOff>
      <xdr:row>128</xdr:row>
      <xdr:rowOff>9525</xdr:rowOff>
    </xdr:to>
    <xdr:pic>
      <xdr:nvPicPr>
        <xdr:cNvPr id="86" name="ComboBox8"/>
        <xdr:cNvPicPr preferRelativeResize="1">
          <a:picLocks noChangeAspect="1"/>
        </xdr:cNvPicPr>
      </xdr:nvPicPr>
      <xdr:blipFill>
        <a:blip r:embed="rId86"/>
        <a:stretch>
          <a:fillRect/>
        </a:stretch>
      </xdr:blipFill>
      <xdr:spPr>
        <a:xfrm>
          <a:off x="5457825" y="24660225"/>
          <a:ext cx="952500" cy="1905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15</xdr:col>
      <xdr:colOff>47625</xdr:colOff>
      <xdr:row>0</xdr:row>
      <xdr:rowOff>0</xdr:rowOff>
    </xdr:to>
    <xdr:graphicFrame>
      <xdr:nvGraphicFramePr>
        <xdr:cNvPr id="1" name="Chart 1"/>
        <xdr:cNvGraphicFramePr/>
      </xdr:nvGraphicFramePr>
      <xdr:xfrm>
        <a:off x="447675" y="0"/>
        <a:ext cx="13782675" cy="0"/>
      </xdr:xfrm>
      <a:graphic>
        <a:graphicData uri="http://schemas.openxmlformats.org/drawingml/2006/chart">
          <c:chart xmlns:c="http://schemas.openxmlformats.org/drawingml/2006/chart" r:id="rId1"/>
        </a:graphicData>
      </a:graphic>
    </xdr:graphicFrame>
    <xdr:clientData/>
  </xdr:twoCellAnchor>
  <xdr:twoCellAnchor>
    <xdr:from>
      <xdr:col>11</xdr:col>
      <xdr:colOff>114300</xdr:colOff>
      <xdr:row>104</xdr:row>
      <xdr:rowOff>38100</xdr:rowOff>
    </xdr:from>
    <xdr:to>
      <xdr:col>18</xdr:col>
      <xdr:colOff>628650</xdr:colOff>
      <xdr:row>121</xdr:row>
      <xdr:rowOff>142875</xdr:rowOff>
    </xdr:to>
    <xdr:graphicFrame>
      <xdr:nvGraphicFramePr>
        <xdr:cNvPr id="2" name="Chart 1371"/>
        <xdr:cNvGraphicFramePr/>
      </xdr:nvGraphicFramePr>
      <xdr:xfrm>
        <a:off x="10791825" y="19021425"/>
        <a:ext cx="6162675" cy="3181350"/>
      </xdr:xfrm>
      <a:graphic>
        <a:graphicData uri="http://schemas.openxmlformats.org/drawingml/2006/chart">
          <c:chart xmlns:c="http://schemas.openxmlformats.org/drawingml/2006/chart" r:id="rId2"/>
        </a:graphicData>
      </a:graphic>
    </xdr:graphicFrame>
    <xdr:clientData fLocksWithSheet="0"/>
  </xdr:twoCellAnchor>
  <xdr:twoCellAnchor>
    <xdr:from>
      <xdr:col>13</xdr:col>
      <xdr:colOff>38100</xdr:colOff>
      <xdr:row>132</xdr:row>
      <xdr:rowOff>0</xdr:rowOff>
    </xdr:from>
    <xdr:to>
      <xdr:col>17</xdr:col>
      <xdr:colOff>742950</xdr:colOff>
      <xdr:row>132</xdr:row>
      <xdr:rowOff>0</xdr:rowOff>
    </xdr:to>
    <xdr:graphicFrame>
      <xdr:nvGraphicFramePr>
        <xdr:cNvPr id="3" name="Chart 1371"/>
        <xdr:cNvGraphicFramePr/>
      </xdr:nvGraphicFramePr>
      <xdr:xfrm>
        <a:off x="12287250" y="24060150"/>
        <a:ext cx="3943350" cy="0"/>
      </xdr:xfrm>
      <a:graphic>
        <a:graphicData uri="http://schemas.openxmlformats.org/drawingml/2006/chart">
          <c:chart xmlns:c="http://schemas.openxmlformats.org/drawingml/2006/chart" r:id="rId3"/>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24</xdr:row>
      <xdr:rowOff>9525</xdr:rowOff>
    </xdr:from>
    <xdr:to>
      <xdr:col>3</xdr:col>
      <xdr:colOff>66675</xdr:colOff>
      <xdr:row>33</xdr:row>
      <xdr:rowOff>123825</xdr:rowOff>
    </xdr:to>
    <xdr:pic>
      <xdr:nvPicPr>
        <xdr:cNvPr id="1" name="Picture 76"/>
        <xdr:cNvPicPr preferRelativeResize="1">
          <a:picLocks noChangeAspect="1"/>
        </xdr:cNvPicPr>
      </xdr:nvPicPr>
      <xdr:blipFill>
        <a:blip r:embed="rId1"/>
        <a:stretch>
          <a:fillRect/>
        </a:stretch>
      </xdr:blipFill>
      <xdr:spPr>
        <a:xfrm>
          <a:off x="561975" y="7115175"/>
          <a:ext cx="2867025" cy="1914525"/>
        </a:xfrm>
        <a:prstGeom prst="rect">
          <a:avLst/>
        </a:prstGeom>
        <a:noFill/>
        <a:ln w="9525" cmpd="sng">
          <a:noFill/>
        </a:ln>
      </xdr:spPr>
    </xdr:pic>
    <xdr:clientData/>
  </xdr:twoCellAnchor>
  <xdr:twoCellAnchor>
    <xdr:from>
      <xdr:col>1</xdr:col>
      <xdr:colOff>1781175</xdr:colOff>
      <xdr:row>26</xdr:row>
      <xdr:rowOff>142875</xdr:rowOff>
    </xdr:from>
    <xdr:to>
      <xdr:col>1</xdr:col>
      <xdr:colOff>1781175</xdr:colOff>
      <xdr:row>29</xdr:row>
      <xdr:rowOff>171450</xdr:rowOff>
    </xdr:to>
    <xdr:sp>
      <xdr:nvSpPr>
        <xdr:cNvPr id="2" name="Прямая со стрелкой 3"/>
        <xdr:cNvSpPr>
          <a:spLocks/>
        </xdr:cNvSpPr>
      </xdr:nvSpPr>
      <xdr:spPr>
        <a:xfrm flipH="1" flipV="1">
          <a:off x="2676525" y="7648575"/>
          <a:ext cx="0" cy="62865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1781175</xdr:colOff>
      <xdr:row>24</xdr:row>
      <xdr:rowOff>47625</xdr:rowOff>
    </xdr:from>
    <xdr:to>
      <xdr:col>2</xdr:col>
      <xdr:colOff>647700</xdr:colOff>
      <xdr:row>25</xdr:row>
      <xdr:rowOff>57150</xdr:rowOff>
    </xdr:to>
    <xdr:sp>
      <xdr:nvSpPr>
        <xdr:cNvPr id="3" name="Стрелка вправо 4"/>
        <xdr:cNvSpPr>
          <a:spLocks/>
        </xdr:cNvSpPr>
      </xdr:nvSpPr>
      <xdr:spPr>
        <a:xfrm rot="10800000">
          <a:off x="2676525" y="7153275"/>
          <a:ext cx="647700" cy="209550"/>
        </a:xfrm>
        <a:prstGeom prst="rightArrow">
          <a:avLst>
            <a:gd name="adj" fmla="val 36805"/>
          </a:avLst>
        </a:prstGeom>
        <a:solidFill>
          <a:srgbClr val="7030A0"/>
        </a:solidFill>
        <a:ln w="28575" cmpd="sng">
          <a:solidFill>
            <a:srgbClr val="FF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T575"/>
  <sheetViews>
    <sheetView zoomScalePageLayoutView="0" workbookViewId="0" topLeftCell="A1">
      <pane ySplit="9" topLeftCell="A34" activePane="bottomLeft" state="frozen"/>
      <selection pane="topLeft" activeCell="A1" sqref="A1"/>
      <selection pane="bottomLeft" activeCell="C53" sqref="C53"/>
    </sheetView>
  </sheetViews>
  <sheetFormatPr defaultColWidth="9.00390625" defaultRowHeight="14.25"/>
  <cols>
    <col min="1" max="1" width="1.625" style="98" customWidth="1"/>
    <col min="2" max="2" width="18.375" style="101" customWidth="1"/>
    <col min="3" max="4" width="9.875" style="101" customWidth="1"/>
    <col min="5" max="5" width="12.25390625" style="101" customWidth="1"/>
    <col min="6" max="6" width="7.75390625" style="101" bestFit="1" customWidth="1"/>
    <col min="7" max="7" width="11.625" style="101" bestFit="1" customWidth="1"/>
    <col min="8" max="8" width="11.375" style="101" customWidth="1"/>
    <col min="9" max="9" width="9.75390625" style="101" bestFit="1" customWidth="1"/>
    <col min="10" max="10" width="12.875" style="101" bestFit="1" customWidth="1"/>
    <col min="11" max="11" width="12.75390625" style="101" bestFit="1" customWidth="1"/>
    <col min="12" max="12" width="9.875" style="101" customWidth="1"/>
    <col min="13" max="13" width="9.75390625" style="98" customWidth="1"/>
    <col min="14" max="14" width="9.875" style="98" customWidth="1"/>
    <col min="15" max="15" width="11.50390625" style="98" customWidth="1"/>
    <col min="16" max="16" width="5.125" style="98" bestFit="1" customWidth="1"/>
    <col min="17" max="17" width="9.875" style="98" customWidth="1"/>
    <col min="18" max="18" width="7.00390625" style="98" bestFit="1" customWidth="1"/>
    <col min="19" max="19" width="12.75390625" style="98" bestFit="1" customWidth="1"/>
    <col min="20" max="20" width="5.125" style="98" bestFit="1" customWidth="1"/>
    <col min="21" max="16384" width="9.00390625" style="99" customWidth="1"/>
  </cols>
  <sheetData>
    <row r="1" spans="1:20" s="86" customFormat="1" ht="24.75" customHeight="1" thickBot="1">
      <c r="A1" s="341" t="s">
        <v>208</v>
      </c>
      <c r="B1" s="341"/>
      <c r="C1" s="341"/>
      <c r="D1" s="341"/>
      <c r="E1" s="341"/>
      <c r="F1" s="341"/>
      <c r="G1" s="341"/>
      <c r="H1" s="341"/>
      <c r="I1" s="341"/>
      <c r="J1" s="341"/>
      <c r="K1" s="341"/>
      <c r="L1" s="341"/>
      <c r="M1" s="341"/>
      <c r="N1" s="341"/>
      <c r="O1" s="84"/>
      <c r="P1" s="84"/>
      <c r="Q1" s="84"/>
      <c r="R1" s="84"/>
      <c r="S1" s="85"/>
      <c r="T1" s="85"/>
    </row>
    <row r="2" spans="1:20" s="86" customFormat="1" ht="24.75" customHeight="1">
      <c r="A2" s="85"/>
      <c r="B2" s="351" t="s">
        <v>202</v>
      </c>
      <c r="C2" s="352"/>
      <c r="D2" s="352"/>
      <c r="E2" s="352"/>
      <c r="F2" s="352"/>
      <c r="G2" s="352"/>
      <c r="H2" s="352"/>
      <c r="I2" s="352"/>
      <c r="J2" s="352"/>
      <c r="K2" s="352"/>
      <c r="L2" s="352"/>
      <c r="M2" s="352"/>
      <c r="N2" s="353"/>
      <c r="O2" s="87"/>
      <c r="P2" s="87"/>
      <c r="Q2" s="87"/>
      <c r="R2" s="85"/>
      <c r="S2" s="85"/>
      <c r="T2" s="85"/>
    </row>
    <row r="3" spans="1:20" s="90" customFormat="1" ht="15.75">
      <c r="A3" s="88"/>
      <c r="B3" s="89" t="s">
        <v>101</v>
      </c>
      <c r="C3" s="354" t="s">
        <v>111</v>
      </c>
      <c r="D3" s="354"/>
      <c r="E3" s="354"/>
      <c r="F3" s="354"/>
      <c r="G3" s="354"/>
      <c r="H3" s="354"/>
      <c r="I3" s="354"/>
      <c r="J3" s="354"/>
      <c r="K3" s="354"/>
      <c r="L3" s="171"/>
      <c r="M3" s="171"/>
      <c r="N3" s="171"/>
      <c r="O3" s="171"/>
      <c r="P3" s="171"/>
      <c r="Q3" s="171"/>
      <c r="R3" s="88"/>
      <c r="S3" s="88"/>
      <c r="T3" s="88"/>
    </row>
    <row r="4" spans="1:20" s="90" customFormat="1" ht="15.75">
      <c r="A4" s="88"/>
      <c r="B4" s="89" t="s">
        <v>102</v>
      </c>
      <c r="C4" s="354" t="s">
        <v>210</v>
      </c>
      <c r="D4" s="354"/>
      <c r="E4" s="354"/>
      <c r="F4" s="354"/>
      <c r="G4" s="354"/>
      <c r="H4" s="354"/>
      <c r="I4" s="354"/>
      <c r="J4" s="354"/>
      <c r="K4" s="354"/>
      <c r="L4" s="354"/>
      <c r="M4" s="354"/>
      <c r="N4" s="354"/>
      <c r="O4" s="354"/>
      <c r="P4" s="354"/>
      <c r="Q4" s="354"/>
      <c r="R4" s="88"/>
      <c r="S4" s="88"/>
      <c r="T4" s="88"/>
    </row>
    <row r="5" spans="1:20" s="90" customFormat="1" ht="15.75">
      <c r="A5" s="88"/>
      <c r="B5" s="89" t="s">
        <v>103</v>
      </c>
      <c r="C5" s="354" t="s">
        <v>109</v>
      </c>
      <c r="D5" s="354"/>
      <c r="E5" s="354"/>
      <c r="F5" s="354"/>
      <c r="G5" s="354"/>
      <c r="H5" s="354"/>
      <c r="I5" s="354"/>
      <c r="J5" s="354"/>
      <c r="K5" s="354"/>
      <c r="L5" s="171"/>
      <c r="M5" s="171"/>
      <c r="N5" s="171"/>
      <c r="O5" s="171"/>
      <c r="P5" s="171"/>
      <c r="Q5" s="171"/>
      <c r="R5" s="88"/>
      <c r="S5" s="88"/>
      <c r="T5" s="88"/>
    </row>
    <row r="6" spans="1:17" s="90" customFormat="1" ht="15.75">
      <c r="A6" s="88"/>
      <c r="B6" s="89" t="s">
        <v>104</v>
      </c>
      <c r="C6" s="354" t="s">
        <v>165</v>
      </c>
      <c r="D6" s="354"/>
      <c r="E6" s="354"/>
      <c r="F6" s="354"/>
      <c r="G6" s="354"/>
      <c r="H6" s="354"/>
      <c r="I6" s="354"/>
      <c r="J6" s="354"/>
      <c r="K6" s="354"/>
      <c r="L6" s="172"/>
      <c r="M6" s="172"/>
      <c r="N6" s="172"/>
      <c r="O6" s="172"/>
      <c r="P6" s="172"/>
      <c r="Q6" s="172"/>
    </row>
    <row r="7" spans="1:17" s="90" customFormat="1" ht="15.75">
      <c r="A7" s="88"/>
      <c r="B7" s="89" t="s">
        <v>105</v>
      </c>
      <c r="C7" s="354" t="s">
        <v>166</v>
      </c>
      <c r="D7" s="354"/>
      <c r="E7" s="354"/>
      <c r="F7" s="354"/>
      <c r="G7" s="354"/>
      <c r="H7" s="354"/>
      <c r="I7" s="354"/>
      <c r="J7" s="354"/>
      <c r="K7" s="354"/>
      <c r="L7" s="172"/>
      <c r="M7" s="172"/>
      <c r="N7" s="172"/>
      <c r="O7" s="172"/>
      <c r="P7" s="172"/>
      <c r="Q7" s="172"/>
    </row>
    <row r="8" spans="1:20" s="90" customFormat="1" ht="15.75">
      <c r="A8" s="88"/>
      <c r="B8" s="89" t="s">
        <v>106</v>
      </c>
      <c r="C8" s="354" t="s">
        <v>201</v>
      </c>
      <c r="D8" s="354"/>
      <c r="E8" s="354"/>
      <c r="F8" s="354"/>
      <c r="G8" s="354"/>
      <c r="H8" s="354"/>
      <c r="I8" s="354"/>
      <c r="J8" s="354"/>
      <c r="K8" s="354"/>
      <c r="L8" s="171"/>
      <c r="M8" s="171"/>
      <c r="N8" s="171"/>
      <c r="O8" s="171"/>
      <c r="P8" s="171"/>
      <c r="Q8" s="171"/>
      <c r="R8" s="88"/>
      <c r="S8" s="88"/>
      <c r="T8" s="88"/>
    </row>
    <row r="9" spans="1:20" s="90" customFormat="1" ht="15.75">
      <c r="A9" s="88"/>
      <c r="B9" s="89" t="s">
        <v>107</v>
      </c>
      <c r="C9" s="354" t="s">
        <v>110</v>
      </c>
      <c r="D9" s="354"/>
      <c r="E9" s="354"/>
      <c r="F9" s="354"/>
      <c r="G9" s="354"/>
      <c r="H9" s="354"/>
      <c r="I9" s="354"/>
      <c r="J9" s="354"/>
      <c r="K9" s="354"/>
      <c r="L9" s="171"/>
      <c r="M9" s="171"/>
      <c r="N9" s="171"/>
      <c r="O9" s="171"/>
      <c r="P9" s="171"/>
      <c r="Q9" s="171"/>
      <c r="R9" s="88"/>
      <c r="S9" s="88"/>
      <c r="T9" s="88"/>
    </row>
    <row r="10" spans="2:17" s="86" customFormat="1" ht="11.25" customHeight="1">
      <c r="B10" s="91"/>
      <c r="C10" s="92"/>
      <c r="D10" s="92"/>
      <c r="E10" s="93"/>
      <c r="F10" s="93"/>
      <c r="G10" s="93"/>
      <c r="H10" s="93"/>
      <c r="I10" s="94"/>
      <c r="J10" s="94"/>
      <c r="K10" s="95"/>
      <c r="M10" s="96"/>
      <c r="N10" s="97"/>
      <c r="P10" s="87"/>
      <c r="Q10" s="87"/>
    </row>
    <row r="11" spans="2:20" ht="17.25" customHeight="1">
      <c r="B11" s="366" t="s">
        <v>112</v>
      </c>
      <c r="C11" s="366"/>
      <c r="D11" s="366"/>
      <c r="E11" s="98"/>
      <c r="F11" s="98"/>
      <c r="G11" s="98"/>
      <c r="H11" s="365" t="s">
        <v>120</v>
      </c>
      <c r="I11" s="365"/>
      <c r="J11" s="365"/>
      <c r="K11" s="365"/>
      <c r="L11" s="365"/>
      <c r="M11" s="365"/>
      <c r="N11" s="365"/>
      <c r="S11" s="99"/>
      <c r="T11" s="99"/>
    </row>
    <row r="12" spans="2:20" ht="15.75" thickBot="1">
      <c r="B12" s="100"/>
      <c r="C12" s="98"/>
      <c r="D12" s="98"/>
      <c r="E12" s="98"/>
      <c r="F12" s="98"/>
      <c r="G12" s="98"/>
      <c r="H12" s="98"/>
      <c r="I12" s="98"/>
      <c r="K12" s="98"/>
      <c r="L12" s="98"/>
      <c r="S12" s="99"/>
      <c r="T12" s="99"/>
    </row>
    <row r="13" spans="2:14" s="86" customFormat="1" ht="21" customHeight="1">
      <c r="B13" s="367" t="s">
        <v>122</v>
      </c>
      <c r="C13" s="368"/>
      <c r="D13" s="345" t="str">
        <f>VLOOKUP(Worksheet!$C$9,Worksheet!$A$10:$C$76,3)</f>
        <v>С004-01 ИФАантибиотик-стрептомицин</v>
      </c>
      <c r="E13" s="345"/>
      <c r="F13" s="345"/>
      <c r="G13" s="346"/>
      <c r="H13" s="356" t="s">
        <v>194</v>
      </c>
      <c r="I13" s="357"/>
      <c r="J13" s="357"/>
      <c r="K13" s="357"/>
      <c r="L13" s="357"/>
      <c r="M13" s="357"/>
      <c r="N13" s="358"/>
    </row>
    <row r="14" spans="2:14" s="86" customFormat="1" ht="18" customHeight="1">
      <c r="B14" s="347" t="s">
        <v>121</v>
      </c>
      <c r="C14" s="348"/>
      <c r="D14" s="342" t="s">
        <v>194</v>
      </c>
      <c r="E14" s="343"/>
      <c r="F14" s="343"/>
      <c r="G14" s="344"/>
      <c r="H14" s="359"/>
      <c r="I14" s="360"/>
      <c r="J14" s="360"/>
      <c r="K14" s="360"/>
      <c r="L14" s="360"/>
      <c r="M14" s="360"/>
      <c r="N14" s="361"/>
    </row>
    <row r="15" spans="2:14" s="86" customFormat="1" ht="18" customHeight="1">
      <c r="B15" s="347" t="s">
        <v>115</v>
      </c>
      <c r="C15" s="348"/>
      <c r="D15" s="342" t="s">
        <v>194</v>
      </c>
      <c r="E15" s="343"/>
      <c r="F15" s="343"/>
      <c r="G15" s="344"/>
      <c r="H15" s="359"/>
      <c r="I15" s="360"/>
      <c r="J15" s="360"/>
      <c r="K15" s="360"/>
      <c r="L15" s="360"/>
      <c r="M15" s="360"/>
      <c r="N15" s="361"/>
    </row>
    <row r="16" spans="2:14" s="86" customFormat="1" ht="18" customHeight="1">
      <c r="B16" s="347" t="s">
        <v>116</v>
      </c>
      <c r="C16" s="348"/>
      <c r="D16" s="342" t="s">
        <v>194</v>
      </c>
      <c r="E16" s="343"/>
      <c r="F16" s="343"/>
      <c r="G16" s="344"/>
      <c r="H16" s="359"/>
      <c r="I16" s="360"/>
      <c r="J16" s="360"/>
      <c r="K16" s="360"/>
      <c r="L16" s="360"/>
      <c r="M16" s="360"/>
      <c r="N16" s="361"/>
    </row>
    <row r="17" spans="2:14" s="86" customFormat="1" ht="18" customHeight="1">
      <c r="B17" s="347" t="s">
        <v>117</v>
      </c>
      <c r="C17" s="348"/>
      <c r="D17" s="342" t="s">
        <v>194</v>
      </c>
      <c r="E17" s="343"/>
      <c r="F17" s="343"/>
      <c r="G17" s="344"/>
      <c r="H17" s="359"/>
      <c r="I17" s="360"/>
      <c r="J17" s="360"/>
      <c r="K17" s="360"/>
      <c r="L17" s="360"/>
      <c r="M17" s="360"/>
      <c r="N17" s="361"/>
    </row>
    <row r="18" spans="2:14" s="86" customFormat="1" ht="18" customHeight="1">
      <c r="B18" s="349" t="s">
        <v>118</v>
      </c>
      <c r="C18" s="350"/>
      <c r="D18" s="342" t="s">
        <v>194</v>
      </c>
      <c r="E18" s="343"/>
      <c r="F18" s="343"/>
      <c r="G18" s="344"/>
      <c r="H18" s="359"/>
      <c r="I18" s="360"/>
      <c r="J18" s="360"/>
      <c r="K18" s="360"/>
      <c r="L18" s="360"/>
      <c r="M18" s="360"/>
      <c r="N18" s="361"/>
    </row>
    <row r="19" spans="2:14" s="86" customFormat="1" ht="18" customHeight="1" thickBot="1">
      <c r="B19" s="369" t="s">
        <v>119</v>
      </c>
      <c r="C19" s="370"/>
      <c r="D19" s="342" t="s">
        <v>194</v>
      </c>
      <c r="E19" s="343"/>
      <c r="F19" s="343"/>
      <c r="G19" s="344"/>
      <c r="H19" s="362"/>
      <c r="I19" s="363"/>
      <c r="J19" s="363"/>
      <c r="K19" s="363"/>
      <c r="L19" s="363"/>
      <c r="M19" s="363"/>
      <c r="N19" s="364"/>
    </row>
    <row r="20" spans="2:12" ht="15">
      <c r="B20" s="100"/>
      <c r="C20" s="98"/>
      <c r="D20" s="98"/>
      <c r="E20" s="98"/>
      <c r="F20" s="98"/>
      <c r="G20" s="98"/>
      <c r="H20" s="98"/>
      <c r="I20" s="98"/>
      <c r="J20" s="98"/>
      <c r="K20" s="98"/>
      <c r="L20" s="98"/>
    </row>
    <row r="21" spans="2:12" ht="15.75">
      <c r="B21" s="366" t="s">
        <v>113</v>
      </c>
      <c r="C21" s="366"/>
      <c r="D21" s="366"/>
      <c r="E21" s="98"/>
      <c r="F21" s="98"/>
      <c r="G21" s="98"/>
      <c r="H21" s="98"/>
      <c r="I21" s="98"/>
      <c r="J21" s="98"/>
      <c r="K21" s="98"/>
      <c r="L21" s="98"/>
    </row>
    <row r="22" spans="2:14" ht="15.75">
      <c r="B22" s="355" t="s">
        <v>114</v>
      </c>
      <c r="C22" s="355"/>
      <c r="D22" s="355"/>
      <c r="E22" s="355"/>
      <c r="F22" s="355"/>
      <c r="G22" s="355"/>
      <c r="H22" s="355"/>
      <c r="I22" s="355"/>
      <c r="J22" s="355"/>
      <c r="K22" s="355"/>
      <c r="L22" s="355"/>
      <c r="M22" s="355"/>
      <c r="N22" s="355"/>
    </row>
    <row r="23" spans="2:12" ht="15.75" thickBot="1">
      <c r="B23" s="100"/>
      <c r="C23" s="98"/>
      <c r="D23" s="98"/>
      <c r="E23" s="98"/>
      <c r="F23" s="98"/>
      <c r="G23" s="98"/>
      <c r="H23" s="98"/>
      <c r="I23" s="98"/>
      <c r="J23" s="98"/>
      <c r="K23" s="98"/>
      <c r="L23" s="98"/>
    </row>
    <row r="24" spans="1:16" s="104" customFormat="1" ht="15.75" customHeight="1">
      <c r="A24" s="100"/>
      <c r="B24" s="166"/>
      <c r="C24" s="102">
        <v>1</v>
      </c>
      <c r="D24" s="102">
        <v>2</v>
      </c>
      <c r="E24" s="102">
        <v>3</v>
      </c>
      <c r="F24" s="102">
        <v>4</v>
      </c>
      <c r="G24" s="102">
        <v>5</v>
      </c>
      <c r="H24" s="102">
        <v>6</v>
      </c>
      <c r="I24" s="102">
        <v>7</v>
      </c>
      <c r="J24" s="102">
        <v>8</v>
      </c>
      <c r="K24" s="102">
        <v>9</v>
      </c>
      <c r="L24" s="102">
        <v>10</v>
      </c>
      <c r="M24" s="102">
        <v>11</v>
      </c>
      <c r="N24" s="103">
        <v>12</v>
      </c>
      <c r="O24" s="100"/>
      <c r="P24" s="100"/>
    </row>
    <row r="25" spans="2:20" ht="15.75" customHeight="1">
      <c r="B25" s="105" t="s">
        <v>0</v>
      </c>
      <c r="C25" s="106" t="s">
        <v>180</v>
      </c>
      <c r="D25" s="106" t="s">
        <v>180</v>
      </c>
      <c r="E25" s="26" t="s">
        <v>123</v>
      </c>
      <c r="F25" s="76" t="str">
        <f aca="true" t="shared" si="0" ref="F25:F32">E25</f>
        <v>Образец3</v>
      </c>
      <c r="G25" s="26" t="s">
        <v>124</v>
      </c>
      <c r="H25" s="76" t="str">
        <f aca="true" t="shared" si="1" ref="H25:H32">G25</f>
        <v>Образец11</v>
      </c>
      <c r="I25" s="26" t="s">
        <v>125</v>
      </c>
      <c r="J25" s="76" t="str">
        <f aca="true" t="shared" si="2" ref="J25:J32">I25</f>
        <v>Образец19</v>
      </c>
      <c r="K25" s="26" t="s">
        <v>126</v>
      </c>
      <c r="L25" s="76" t="str">
        <f aca="true" t="shared" si="3" ref="L25:L32">K25</f>
        <v>Образец27</v>
      </c>
      <c r="M25" s="26" t="s">
        <v>127</v>
      </c>
      <c r="N25" s="78" t="str">
        <f aca="true" t="shared" si="4" ref="N25:N32">M25</f>
        <v>Образец35</v>
      </c>
      <c r="Q25" s="99"/>
      <c r="R25" s="99"/>
      <c r="S25" s="99"/>
      <c r="T25" s="99"/>
    </row>
    <row r="26" spans="2:20" ht="15.75" customHeight="1">
      <c r="B26" s="105" t="s">
        <v>1</v>
      </c>
      <c r="C26" s="106" t="s">
        <v>181</v>
      </c>
      <c r="D26" s="106" t="s">
        <v>181</v>
      </c>
      <c r="E26" s="26" t="s">
        <v>128</v>
      </c>
      <c r="F26" s="76" t="str">
        <f t="shared" si="0"/>
        <v>Образец4</v>
      </c>
      <c r="G26" s="26" t="s">
        <v>129</v>
      </c>
      <c r="H26" s="76" t="str">
        <f t="shared" si="1"/>
        <v>Образец12</v>
      </c>
      <c r="I26" s="26" t="s">
        <v>130</v>
      </c>
      <c r="J26" s="76" t="str">
        <f t="shared" si="2"/>
        <v>Образец20</v>
      </c>
      <c r="K26" s="26" t="s">
        <v>131</v>
      </c>
      <c r="L26" s="76" t="str">
        <f t="shared" si="3"/>
        <v>Образец28</v>
      </c>
      <c r="M26" s="26" t="s">
        <v>132</v>
      </c>
      <c r="N26" s="78" t="str">
        <f t="shared" si="4"/>
        <v>Образец36</v>
      </c>
      <c r="Q26" s="99"/>
      <c r="R26" s="99"/>
      <c r="S26" s="99"/>
      <c r="T26" s="99"/>
    </row>
    <row r="27" spans="2:20" ht="15.75" customHeight="1">
      <c r="B27" s="105" t="s">
        <v>2</v>
      </c>
      <c r="C27" s="106" t="s">
        <v>182</v>
      </c>
      <c r="D27" s="106" t="s">
        <v>182</v>
      </c>
      <c r="E27" s="26" t="s">
        <v>133</v>
      </c>
      <c r="F27" s="76" t="str">
        <f t="shared" si="0"/>
        <v>Образец5</v>
      </c>
      <c r="G27" s="26" t="s">
        <v>134</v>
      </c>
      <c r="H27" s="76" t="str">
        <f t="shared" si="1"/>
        <v>Образец13</v>
      </c>
      <c r="I27" s="26" t="s">
        <v>135</v>
      </c>
      <c r="J27" s="76" t="str">
        <f t="shared" si="2"/>
        <v>Образец21</v>
      </c>
      <c r="K27" s="26" t="s">
        <v>136</v>
      </c>
      <c r="L27" s="76" t="str">
        <f t="shared" si="3"/>
        <v>Образец29</v>
      </c>
      <c r="M27" s="26" t="s">
        <v>137</v>
      </c>
      <c r="N27" s="78" t="str">
        <f t="shared" si="4"/>
        <v>Образец37</v>
      </c>
      <c r="Q27" s="99"/>
      <c r="R27" s="99"/>
      <c r="S27" s="99"/>
      <c r="T27" s="99"/>
    </row>
    <row r="28" spans="2:20" ht="15.75" customHeight="1">
      <c r="B28" s="105" t="s">
        <v>3</v>
      </c>
      <c r="C28" s="106" t="s">
        <v>183</v>
      </c>
      <c r="D28" s="106" t="s">
        <v>183</v>
      </c>
      <c r="E28" s="26" t="s">
        <v>138</v>
      </c>
      <c r="F28" s="76" t="str">
        <f t="shared" si="0"/>
        <v>Образец6</v>
      </c>
      <c r="G28" s="26" t="s">
        <v>139</v>
      </c>
      <c r="H28" s="76" t="str">
        <f t="shared" si="1"/>
        <v>Образец14</v>
      </c>
      <c r="I28" s="26" t="s">
        <v>140</v>
      </c>
      <c r="J28" s="76" t="str">
        <f t="shared" si="2"/>
        <v>Образец22</v>
      </c>
      <c r="K28" s="26" t="s">
        <v>141</v>
      </c>
      <c r="L28" s="76" t="str">
        <f t="shared" si="3"/>
        <v>Образец30</v>
      </c>
      <c r="M28" s="26" t="s">
        <v>142</v>
      </c>
      <c r="N28" s="78" t="str">
        <f t="shared" si="4"/>
        <v>Образец38</v>
      </c>
      <c r="Q28" s="99"/>
      <c r="R28" s="99"/>
      <c r="S28" s="99"/>
      <c r="T28" s="99"/>
    </row>
    <row r="29" spans="2:20" ht="15.75" customHeight="1">
      <c r="B29" s="105" t="s">
        <v>4</v>
      </c>
      <c r="C29" s="106" t="s">
        <v>184</v>
      </c>
      <c r="D29" s="106" t="s">
        <v>184</v>
      </c>
      <c r="E29" s="26" t="s">
        <v>143</v>
      </c>
      <c r="F29" s="76" t="str">
        <f t="shared" si="0"/>
        <v>Образец7</v>
      </c>
      <c r="G29" s="26" t="s">
        <v>144</v>
      </c>
      <c r="H29" s="76" t="str">
        <f t="shared" si="1"/>
        <v>Образец15</v>
      </c>
      <c r="I29" s="26" t="s">
        <v>145</v>
      </c>
      <c r="J29" s="76" t="str">
        <f t="shared" si="2"/>
        <v>Образец23</v>
      </c>
      <c r="K29" s="26" t="s">
        <v>146</v>
      </c>
      <c r="L29" s="76" t="str">
        <f t="shared" si="3"/>
        <v>Образец31</v>
      </c>
      <c r="M29" s="26" t="s">
        <v>147</v>
      </c>
      <c r="N29" s="78" t="str">
        <f t="shared" si="4"/>
        <v>Образец39</v>
      </c>
      <c r="Q29" s="99"/>
      <c r="R29" s="99"/>
      <c r="S29" s="99"/>
      <c r="T29" s="99"/>
    </row>
    <row r="30" spans="2:20" ht="15.75" customHeight="1">
      <c r="B30" s="107" t="s">
        <v>5</v>
      </c>
      <c r="C30" s="106" t="s">
        <v>185</v>
      </c>
      <c r="D30" s="106" t="s">
        <v>185</v>
      </c>
      <c r="E30" s="26" t="s">
        <v>148</v>
      </c>
      <c r="F30" s="76" t="str">
        <f t="shared" si="0"/>
        <v>Образец8</v>
      </c>
      <c r="G30" s="26" t="s">
        <v>149</v>
      </c>
      <c r="H30" s="76" t="str">
        <f t="shared" si="1"/>
        <v>Образец16</v>
      </c>
      <c r="I30" s="26" t="s">
        <v>150</v>
      </c>
      <c r="J30" s="76" t="str">
        <f t="shared" si="2"/>
        <v>Образец24</v>
      </c>
      <c r="K30" s="26" t="s">
        <v>151</v>
      </c>
      <c r="L30" s="76" t="str">
        <f t="shared" si="3"/>
        <v>Образец32</v>
      </c>
      <c r="M30" s="26" t="s">
        <v>152</v>
      </c>
      <c r="N30" s="78" t="str">
        <f t="shared" si="4"/>
        <v>Образец40</v>
      </c>
      <c r="Q30" s="99"/>
      <c r="R30" s="99"/>
      <c r="S30" s="99"/>
      <c r="T30" s="99"/>
    </row>
    <row r="31" spans="2:20" ht="15.75" customHeight="1">
      <c r="B31" s="107" t="s">
        <v>6</v>
      </c>
      <c r="C31" s="26" t="s">
        <v>153</v>
      </c>
      <c r="D31" s="76" t="str">
        <f>C31</f>
        <v>Образец1</v>
      </c>
      <c r="E31" s="26" t="s">
        <v>154</v>
      </c>
      <c r="F31" s="76" t="str">
        <f t="shared" si="0"/>
        <v>Образец9</v>
      </c>
      <c r="G31" s="26" t="s">
        <v>155</v>
      </c>
      <c r="H31" s="76" t="str">
        <f t="shared" si="1"/>
        <v>Образец17</v>
      </c>
      <c r="I31" s="26" t="s">
        <v>156</v>
      </c>
      <c r="J31" s="76" t="str">
        <f t="shared" si="2"/>
        <v>Образец25</v>
      </c>
      <c r="K31" s="26" t="s">
        <v>157</v>
      </c>
      <c r="L31" s="76" t="str">
        <f t="shared" si="3"/>
        <v>Образец33</v>
      </c>
      <c r="M31" s="26" t="s">
        <v>158</v>
      </c>
      <c r="N31" s="78" t="str">
        <f t="shared" si="4"/>
        <v>Образец41</v>
      </c>
      <c r="Q31" s="99"/>
      <c r="R31" s="99"/>
      <c r="S31" s="99"/>
      <c r="T31" s="99"/>
    </row>
    <row r="32" spans="2:20" ht="15.75" customHeight="1" thickBot="1">
      <c r="B32" s="108" t="s">
        <v>7</v>
      </c>
      <c r="C32" s="26" t="s">
        <v>159</v>
      </c>
      <c r="D32" s="77" t="str">
        <f>C32</f>
        <v>Образец2</v>
      </c>
      <c r="E32" s="27" t="s">
        <v>160</v>
      </c>
      <c r="F32" s="77" t="str">
        <f t="shared" si="0"/>
        <v>Образец10</v>
      </c>
      <c r="G32" s="27" t="s">
        <v>161</v>
      </c>
      <c r="H32" s="77" t="str">
        <f t="shared" si="1"/>
        <v>Образец18</v>
      </c>
      <c r="I32" s="27" t="s">
        <v>162</v>
      </c>
      <c r="J32" s="77" t="str">
        <f t="shared" si="2"/>
        <v>Образец26</v>
      </c>
      <c r="K32" s="27" t="s">
        <v>163</v>
      </c>
      <c r="L32" s="77" t="str">
        <f t="shared" si="3"/>
        <v>Образец34</v>
      </c>
      <c r="M32" s="27" t="s">
        <v>164</v>
      </c>
      <c r="N32" s="79" t="str">
        <f t="shared" si="4"/>
        <v>Образец42</v>
      </c>
      <c r="Q32" s="99"/>
      <c r="R32" s="99"/>
      <c r="S32" s="99"/>
      <c r="T32" s="99"/>
    </row>
    <row r="33" spans="1:20" s="97" customFormat="1" ht="12.75">
      <c r="A33" s="109"/>
      <c r="B33" s="110"/>
      <c r="C33" s="109"/>
      <c r="D33" s="109"/>
      <c r="E33" s="109"/>
      <c r="F33" s="109"/>
      <c r="G33" s="109"/>
      <c r="H33" s="109"/>
      <c r="I33" s="109"/>
      <c r="J33" s="109"/>
      <c r="K33" s="109"/>
      <c r="L33" s="109"/>
      <c r="M33" s="109"/>
      <c r="N33" s="109"/>
      <c r="O33" s="109"/>
      <c r="P33" s="109"/>
      <c r="Q33" s="109"/>
      <c r="R33" s="109"/>
      <c r="S33" s="109"/>
      <c r="T33" s="109"/>
    </row>
    <row r="34" spans="1:20" s="86" customFormat="1" ht="15.75">
      <c r="A34" s="85"/>
      <c r="B34" s="374" t="s">
        <v>167</v>
      </c>
      <c r="C34" s="374"/>
      <c r="D34" s="374"/>
      <c r="E34" s="374"/>
      <c r="F34" s="112"/>
      <c r="G34" s="112"/>
      <c r="H34" s="112"/>
      <c r="I34" s="112"/>
      <c r="J34" s="112"/>
      <c r="K34" s="113"/>
      <c r="L34" s="112"/>
      <c r="M34" s="112"/>
      <c r="N34" s="113"/>
      <c r="O34" s="85"/>
      <c r="P34" s="85"/>
      <c r="Q34" s="85"/>
      <c r="R34" s="85"/>
      <c r="S34" s="85"/>
      <c r="T34" s="85"/>
    </row>
    <row r="35" spans="1:20" s="86" customFormat="1" ht="11.25" customHeight="1">
      <c r="A35" s="85"/>
      <c r="B35" s="114"/>
      <c r="C35" s="87"/>
      <c r="D35" s="87"/>
      <c r="E35" s="87"/>
      <c r="F35" s="87"/>
      <c r="G35" s="87"/>
      <c r="H35" s="87"/>
      <c r="I35" s="87"/>
      <c r="J35" s="87"/>
      <c r="K35" s="87"/>
      <c r="L35" s="87"/>
      <c r="M35" s="87"/>
      <c r="N35" s="87"/>
      <c r="O35" s="87"/>
      <c r="P35" s="87"/>
      <c r="Q35" s="87"/>
      <c r="R35" s="85"/>
      <c r="S35" s="85"/>
      <c r="T35" s="85"/>
    </row>
    <row r="36" spans="1:20" s="86" customFormat="1" ht="11.25" customHeight="1">
      <c r="A36" s="85"/>
      <c r="B36" s="114"/>
      <c r="C36" s="87"/>
      <c r="D36" s="87"/>
      <c r="E36" s="87"/>
      <c r="F36" s="87"/>
      <c r="G36" s="87"/>
      <c r="H36" s="87"/>
      <c r="I36" s="87"/>
      <c r="J36" s="87"/>
      <c r="K36" s="87"/>
      <c r="L36" s="87"/>
      <c r="M36" s="87"/>
      <c r="N36" s="87"/>
      <c r="O36" s="87"/>
      <c r="P36" s="87"/>
      <c r="Q36" s="87"/>
      <c r="R36" s="87"/>
      <c r="S36" s="85"/>
      <c r="T36" s="85"/>
    </row>
    <row r="37" spans="2:20" ht="15.75" customHeight="1">
      <c r="B37" s="115"/>
      <c r="C37" s="116">
        <v>1</v>
      </c>
      <c r="D37" s="116">
        <v>2</v>
      </c>
      <c r="E37" s="116">
        <v>3</v>
      </c>
      <c r="F37" s="116">
        <v>4</v>
      </c>
      <c r="G37" s="116">
        <v>5</v>
      </c>
      <c r="H37" s="116">
        <v>6</v>
      </c>
      <c r="I37" s="116">
        <v>7</v>
      </c>
      <c r="J37" s="116">
        <v>8</v>
      </c>
      <c r="K37" s="116">
        <v>9</v>
      </c>
      <c r="L37" s="116">
        <v>10</v>
      </c>
      <c r="M37" s="116">
        <v>11</v>
      </c>
      <c r="N37" s="116">
        <v>12</v>
      </c>
      <c r="Q37" s="99"/>
      <c r="R37" s="99"/>
      <c r="S37" s="99"/>
      <c r="T37" s="99"/>
    </row>
    <row r="38" spans="2:20" ht="15.75" customHeight="1">
      <c r="B38" s="117" t="s">
        <v>0</v>
      </c>
      <c r="C38" s="25">
        <v>2.213</v>
      </c>
      <c r="D38" s="25">
        <v>2.124</v>
      </c>
      <c r="E38" s="26" t="s">
        <v>123</v>
      </c>
      <c r="F38" s="26" t="s">
        <v>123</v>
      </c>
      <c r="G38" s="26" t="s">
        <v>124</v>
      </c>
      <c r="H38" s="26" t="s">
        <v>124</v>
      </c>
      <c r="I38" s="26" t="s">
        <v>125</v>
      </c>
      <c r="J38" s="26" t="s">
        <v>125</v>
      </c>
      <c r="K38" s="26" t="s">
        <v>126</v>
      </c>
      <c r="L38" s="26" t="s">
        <v>126</v>
      </c>
      <c r="M38" s="26" t="s">
        <v>127</v>
      </c>
      <c r="N38" s="26" t="s">
        <v>127</v>
      </c>
      <c r="Q38" s="99"/>
      <c r="R38" s="99"/>
      <c r="S38" s="99"/>
      <c r="T38" s="99"/>
    </row>
    <row r="39" spans="2:20" ht="15.75" customHeight="1">
      <c r="B39" s="117" t="s">
        <v>1</v>
      </c>
      <c r="C39" s="25">
        <v>1.867</v>
      </c>
      <c r="D39" s="25">
        <v>1.8071</v>
      </c>
      <c r="E39" s="26" t="s">
        <v>128</v>
      </c>
      <c r="F39" s="26" t="s">
        <v>128</v>
      </c>
      <c r="G39" s="26" t="s">
        <v>129</v>
      </c>
      <c r="H39" s="26" t="s">
        <v>129</v>
      </c>
      <c r="I39" s="26" t="s">
        <v>130</v>
      </c>
      <c r="J39" s="26" t="s">
        <v>130</v>
      </c>
      <c r="K39" s="26" t="s">
        <v>131</v>
      </c>
      <c r="L39" s="26" t="s">
        <v>131</v>
      </c>
      <c r="M39" s="26" t="s">
        <v>132</v>
      </c>
      <c r="N39" s="26" t="s">
        <v>132</v>
      </c>
      <c r="Q39" s="99"/>
      <c r="R39" s="99"/>
      <c r="S39" s="99"/>
      <c r="T39" s="99"/>
    </row>
    <row r="40" spans="2:20" ht="15.75" customHeight="1">
      <c r="B40" s="117" t="s">
        <v>2</v>
      </c>
      <c r="C40" s="25">
        <v>1.489</v>
      </c>
      <c r="D40" s="25">
        <v>1.475</v>
      </c>
      <c r="E40" s="26" t="s">
        <v>133</v>
      </c>
      <c r="F40" s="26" t="s">
        <v>133</v>
      </c>
      <c r="G40" s="26" t="s">
        <v>134</v>
      </c>
      <c r="H40" s="26" t="s">
        <v>134</v>
      </c>
      <c r="I40" s="26" t="s">
        <v>135</v>
      </c>
      <c r="J40" s="26" t="s">
        <v>135</v>
      </c>
      <c r="K40" s="26" t="s">
        <v>136</v>
      </c>
      <c r="L40" s="26" t="s">
        <v>136</v>
      </c>
      <c r="M40" s="26" t="s">
        <v>137</v>
      </c>
      <c r="N40" s="26" t="s">
        <v>137</v>
      </c>
      <c r="Q40" s="99"/>
      <c r="R40" s="99"/>
      <c r="S40" s="99"/>
      <c r="T40" s="99"/>
    </row>
    <row r="41" spans="2:20" ht="15.75" customHeight="1">
      <c r="B41" s="117" t="s">
        <v>3</v>
      </c>
      <c r="C41" s="25">
        <v>1.123</v>
      </c>
      <c r="D41" s="25">
        <v>1.027</v>
      </c>
      <c r="E41" s="26" t="s">
        <v>138</v>
      </c>
      <c r="F41" s="26" t="s">
        <v>138</v>
      </c>
      <c r="G41" s="26" t="s">
        <v>139</v>
      </c>
      <c r="H41" s="26" t="s">
        <v>139</v>
      </c>
      <c r="I41" s="26" t="s">
        <v>140</v>
      </c>
      <c r="J41" s="26" t="s">
        <v>140</v>
      </c>
      <c r="K41" s="26" t="s">
        <v>141</v>
      </c>
      <c r="L41" s="26" t="s">
        <v>141</v>
      </c>
      <c r="M41" s="26" t="s">
        <v>142</v>
      </c>
      <c r="N41" s="26" t="s">
        <v>142</v>
      </c>
      <c r="Q41" s="99"/>
      <c r="R41" s="99"/>
      <c r="S41" s="99"/>
      <c r="T41" s="99"/>
    </row>
    <row r="42" spans="2:20" ht="15.75" customHeight="1">
      <c r="B42" s="117" t="s">
        <v>4</v>
      </c>
      <c r="C42" s="25">
        <v>0.843</v>
      </c>
      <c r="D42" s="25">
        <v>0.812</v>
      </c>
      <c r="E42" s="26" t="s">
        <v>143</v>
      </c>
      <c r="F42" s="26" t="s">
        <v>143</v>
      </c>
      <c r="G42" s="26" t="s">
        <v>144</v>
      </c>
      <c r="H42" s="26" t="s">
        <v>144</v>
      </c>
      <c r="I42" s="26" t="s">
        <v>145</v>
      </c>
      <c r="J42" s="26" t="s">
        <v>145</v>
      </c>
      <c r="K42" s="26" t="s">
        <v>146</v>
      </c>
      <c r="L42" s="26" t="s">
        <v>146</v>
      </c>
      <c r="M42" s="26" t="s">
        <v>147</v>
      </c>
      <c r="N42" s="26" t="s">
        <v>147</v>
      </c>
      <c r="Q42" s="99"/>
      <c r="R42" s="99"/>
      <c r="S42" s="99"/>
      <c r="T42" s="99"/>
    </row>
    <row r="43" spans="2:20" ht="15.75" customHeight="1">
      <c r="B43" s="117" t="s">
        <v>5</v>
      </c>
      <c r="C43" s="25">
        <v>0.443</v>
      </c>
      <c r="D43" s="25">
        <v>0.403</v>
      </c>
      <c r="E43" s="26" t="s">
        <v>148</v>
      </c>
      <c r="F43" s="26" t="s">
        <v>148</v>
      </c>
      <c r="G43" s="26" t="s">
        <v>149</v>
      </c>
      <c r="H43" s="26" t="s">
        <v>149</v>
      </c>
      <c r="I43" s="26" t="s">
        <v>150</v>
      </c>
      <c r="J43" s="26" t="s">
        <v>150</v>
      </c>
      <c r="K43" s="26" t="s">
        <v>151</v>
      </c>
      <c r="L43" s="26" t="s">
        <v>151</v>
      </c>
      <c r="M43" s="26" t="s">
        <v>152</v>
      </c>
      <c r="N43" s="26" t="s">
        <v>152</v>
      </c>
      <c r="Q43" s="99"/>
      <c r="R43" s="99"/>
      <c r="S43" s="99"/>
      <c r="T43" s="99"/>
    </row>
    <row r="44" spans="2:20" ht="15.75" customHeight="1">
      <c r="B44" s="117" t="s">
        <v>6</v>
      </c>
      <c r="C44" s="66" t="s">
        <v>153</v>
      </c>
      <c r="D44" s="66" t="s">
        <v>153</v>
      </c>
      <c r="E44" s="26" t="s">
        <v>154</v>
      </c>
      <c r="F44" s="26" t="s">
        <v>154</v>
      </c>
      <c r="G44" s="26" t="s">
        <v>155</v>
      </c>
      <c r="H44" s="26" t="s">
        <v>155</v>
      </c>
      <c r="I44" s="26" t="s">
        <v>156</v>
      </c>
      <c r="J44" s="26" t="s">
        <v>156</v>
      </c>
      <c r="K44" s="26" t="s">
        <v>157</v>
      </c>
      <c r="L44" s="26" t="s">
        <v>157</v>
      </c>
      <c r="M44" s="26" t="s">
        <v>158</v>
      </c>
      <c r="N44" s="26" t="s">
        <v>158</v>
      </c>
      <c r="Q44" s="99"/>
      <c r="R44" s="99"/>
      <c r="S44" s="99"/>
      <c r="T44" s="99"/>
    </row>
    <row r="45" spans="2:20" ht="15.75" customHeight="1" thickBot="1">
      <c r="B45" s="117" t="s">
        <v>7</v>
      </c>
      <c r="C45" s="66" t="s">
        <v>159</v>
      </c>
      <c r="D45" s="66" t="s">
        <v>159</v>
      </c>
      <c r="E45" s="27" t="s">
        <v>160</v>
      </c>
      <c r="F45" s="27" t="s">
        <v>160</v>
      </c>
      <c r="G45" s="27" t="s">
        <v>161</v>
      </c>
      <c r="H45" s="27" t="s">
        <v>161</v>
      </c>
      <c r="I45" s="27" t="s">
        <v>162</v>
      </c>
      <c r="J45" s="27" t="s">
        <v>162</v>
      </c>
      <c r="K45" s="27" t="s">
        <v>163</v>
      </c>
      <c r="L45" s="27" t="s">
        <v>163</v>
      </c>
      <c r="M45" s="27" t="s">
        <v>164</v>
      </c>
      <c r="N45" s="27" t="s">
        <v>164</v>
      </c>
      <c r="Q45" s="99"/>
      <c r="R45" s="99"/>
      <c r="S45" s="99"/>
      <c r="T45" s="99"/>
    </row>
    <row r="46" spans="1:20" s="97" customFormat="1" ht="12.75">
      <c r="A46" s="109"/>
      <c r="B46" s="110"/>
      <c r="C46" s="109"/>
      <c r="D46" s="109"/>
      <c r="E46" s="109"/>
      <c r="F46" s="109"/>
      <c r="G46" s="109"/>
      <c r="H46" s="109"/>
      <c r="I46" s="109"/>
      <c r="J46" s="109"/>
      <c r="K46" s="109"/>
      <c r="L46" s="109"/>
      <c r="M46" s="109"/>
      <c r="N46" s="109"/>
      <c r="O46" s="109"/>
      <c r="P46" s="109"/>
      <c r="Q46" s="109"/>
      <c r="R46" s="109"/>
      <c r="S46" s="109"/>
      <c r="T46" s="109"/>
    </row>
    <row r="47" spans="1:20" s="97" customFormat="1" ht="12.75">
      <c r="A47" s="109"/>
      <c r="B47" s="110"/>
      <c r="C47" s="109"/>
      <c r="D47" s="109"/>
      <c r="E47" s="109"/>
      <c r="F47" s="109"/>
      <c r="G47" s="109"/>
      <c r="H47" s="109"/>
      <c r="I47" s="109"/>
      <c r="J47" s="109"/>
      <c r="K47" s="109"/>
      <c r="L47" s="109"/>
      <c r="M47" s="109"/>
      <c r="N47" s="109"/>
      <c r="O47" s="109"/>
      <c r="P47" s="109"/>
      <c r="Q47" s="109"/>
      <c r="R47" s="109"/>
      <c r="S47" s="109"/>
      <c r="T47" s="109"/>
    </row>
    <row r="49" spans="2:7" ht="15.75">
      <c r="B49" s="111" t="s">
        <v>197</v>
      </c>
      <c r="C49" s="111"/>
      <c r="D49" s="111"/>
      <c r="E49" s="111"/>
      <c r="F49" s="118"/>
      <c r="G49" s="118"/>
    </row>
    <row r="50" spans="2:17" ht="15.75" customHeight="1">
      <c r="B50" s="119" t="s">
        <v>170</v>
      </c>
      <c r="C50" s="120"/>
      <c r="D50" s="120"/>
      <c r="E50" s="120"/>
      <c r="F50" s="120"/>
      <c r="G50" s="120"/>
      <c r="H50" s="120"/>
      <c r="I50" s="120"/>
      <c r="J50" s="120"/>
      <c r="K50" s="120"/>
      <c r="L50" s="120"/>
      <c r="M50" s="121"/>
      <c r="N50" s="121"/>
      <c r="O50" s="121"/>
      <c r="P50" s="121"/>
      <c r="Q50" s="121"/>
    </row>
    <row r="51" spans="1:17" s="124" customFormat="1" ht="30.75" customHeight="1">
      <c r="A51" s="122"/>
      <c r="B51" s="74" t="s">
        <v>204</v>
      </c>
      <c r="C51" s="74" t="s">
        <v>171</v>
      </c>
      <c r="D51" s="74" t="s">
        <v>172</v>
      </c>
      <c r="E51" s="75" t="s">
        <v>189</v>
      </c>
      <c r="F51" s="75" t="s">
        <v>190</v>
      </c>
      <c r="G51" s="75" t="s">
        <v>191</v>
      </c>
      <c r="H51" s="123" t="s">
        <v>206</v>
      </c>
      <c r="I51" s="75" t="s">
        <v>32</v>
      </c>
      <c r="K51" s="122"/>
      <c r="L51" s="122"/>
      <c r="M51" s="122"/>
      <c r="N51" s="122"/>
      <c r="O51" s="122"/>
      <c r="P51" s="122"/>
      <c r="Q51" s="122"/>
    </row>
    <row r="52" spans="2:20" ht="15">
      <c r="B52" s="72" t="s">
        <v>180</v>
      </c>
      <c r="C52" s="169">
        <v>0</v>
      </c>
      <c r="D52" s="67"/>
      <c r="E52" s="68">
        <f aca="true" t="shared" si="5" ref="E52:F57">C38</f>
        <v>2.213</v>
      </c>
      <c r="F52" s="68">
        <f t="shared" si="5"/>
        <v>2.124</v>
      </c>
      <c r="G52" s="68">
        <f aca="true" t="shared" si="6" ref="G52:G57">AVERAGE(E52:F52)</f>
        <v>2.1685</v>
      </c>
      <c r="H52" s="68">
        <f aca="true" t="shared" si="7" ref="H52:H57">G52/$G$52</f>
        <v>1</v>
      </c>
      <c r="I52" s="71">
        <f aca="true" t="shared" si="8" ref="I52:I57">STDEV(E52:F52)/AVERAGE(E52:F52)</f>
        <v>0.029021214445747155</v>
      </c>
      <c r="K52" s="98"/>
      <c r="L52" s="98"/>
      <c r="R52" s="99"/>
      <c r="S52" s="99"/>
      <c r="T52" s="99"/>
    </row>
    <row r="53" spans="2:20" ht="15">
      <c r="B53" s="72" t="s">
        <v>181</v>
      </c>
      <c r="C53" s="169">
        <f>VLOOKUP(Worksheet!$C$9,Worksheet!$A$10:$I$76,5)</f>
        <v>0.5</v>
      </c>
      <c r="D53" s="68">
        <f>LN(C53)</f>
        <v>-0.6931471805599453</v>
      </c>
      <c r="E53" s="68">
        <f t="shared" si="5"/>
        <v>1.867</v>
      </c>
      <c r="F53" s="68">
        <f t="shared" si="5"/>
        <v>1.8071</v>
      </c>
      <c r="G53" s="68">
        <f t="shared" si="6"/>
        <v>1.83705</v>
      </c>
      <c r="H53" s="68">
        <f t="shared" si="7"/>
        <v>0.8471524094996542</v>
      </c>
      <c r="I53" s="71">
        <f t="shared" si="8"/>
        <v>0.023056365473489694</v>
      </c>
      <c r="K53" s="98"/>
      <c r="L53" s="98"/>
      <c r="R53" s="99"/>
      <c r="S53" s="99"/>
      <c r="T53" s="99"/>
    </row>
    <row r="54" spans="2:20" ht="15">
      <c r="B54" s="72" t="s">
        <v>182</v>
      </c>
      <c r="C54" s="169">
        <f>VLOOKUP(Worksheet!$C$9,Worksheet!$A$10:$I$76,6)</f>
        <v>1</v>
      </c>
      <c r="D54" s="68">
        <f>LN(C54)</f>
        <v>0</v>
      </c>
      <c r="E54" s="68">
        <f t="shared" si="5"/>
        <v>1.489</v>
      </c>
      <c r="F54" s="68">
        <f t="shared" si="5"/>
        <v>1.475</v>
      </c>
      <c r="G54" s="68">
        <f t="shared" si="6"/>
        <v>1.4820000000000002</v>
      </c>
      <c r="H54" s="68">
        <f t="shared" si="7"/>
        <v>0.6834217200830068</v>
      </c>
      <c r="I54" s="71">
        <f t="shared" si="8"/>
        <v>0.006679821144812194</v>
      </c>
      <c r="K54" s="98"/>
      <c r="L54" s="98"/>
      <c r="R54" s="99"/>
      <c r="S54" s="99"/>
      <c r="T54" s="99"/>
    </row>
    <row r="55" spans="2:20" ht="15">
      <c r="B55" s="72" t="s">
        <v>183</v>
      </c>
      <c r="C55" s="169">
        <f>VLOOKUP(Worksheet!$C$9,Worksheet!$A$10:$I$76,7)</f>
        <v>2.5</v>
      </c>
      <c r="D55" s="67">
        <f>LN(C55)</f>
        <v>0.9162907318741551</v>
      </c>
      <c r="E55" s="68">
        <f t="shared" si="5"/>
        <v>1.123</v>
      </c>
      <c r="F55" s="68">
        <f t="shared" si="5"/>
        <v>1.027</v>
      </c>
      <c r="G55" s="68">
        <f t="shared" si="6"/>
        <v>1.075</v>
      </c>
      <c r="H55" s="68">
        <f t="shared" si="7"/>
        <v>0.4957343786027208</v>
      </c>
      <c r="I55" s="71">
        <f t="shared" si="8"/>
        <v>0.06314627999433362</v>
      </c>
      <c r="K55" s="98"/>
      <c r="L55" s="98"/>
      <c r="R55" s="99"/>
      <c r="S55" s="99"/>
      <c r="T55" s="99"/>
    </row>
    <row r="56" spans="2:20" ht="15">
      <c r="B56" s="72" t="s">
        <v>184</v>
      </c>
      <c r="C56" s="169">
        <f>VLOOKUP(Worksheet!$C$9,Worksheet!$A$10:$I$76,8)</f>
        <v>5</v>
      </c>
      <c r="D56" s="67">
        <f>LN(C56)</f>
        <v>1.6094379124341003</v>
      </c>
      <c r="E56" s="68">
        <f t="shared" si="5"/>
        <v>0.843</v>
      </c>
      <c r="F56" s="68">
        <f t="shared" si="5"/>
        <v>0.812</v>
      </c>
      <c r="G56" s="68">
        <f t="shared" si="6"/>
        <v>0.8275</v>
      </c>
      <c r="H56" s="68">
        <f t="shared" si="7"/>
        <v>0.3816001844593037</v>
      </c>
      <c r="I56" s="71">
        <f t="shared" si="8"/>
        <v>0.026489800866202916</v>
      </c>
      <c r="K56" s="98"/>
      <c r="L56" s="98"/>
      <c r="R56" s="99"/>
      <c r="S56" s="99"/>
      <c r="T56" s="99"/>
    </row>
    <row r="57" spans="2:20" ht="16.5" customHeight="1">
      <c r="B57" s="72" t="s">
        <v>185</v>
      </c>
      <c r="C57" s="169">
        <f>VLOOKUP(Worksheet!$C$9,Worksheet!$A$10:$I$76,9)</f>
        <v>15</v>
      </c>
      <c r="D57" s="67">
        <f>LN(C57)</f>
        <v>2.70805020110221</v>
      </c>
      <c r="E57" s="68">
        <f t="shared" si="5"/>
        <v>0.443</v>
      </c>
      <c r="F57" s="68">
        <f t="shared" si="5"/>
        <v>0.403</v>
      </c>
      <c r="G57" s="68">
        <f t="shared" si="6"/>
        <v>0.42300000000000004</v>
      </c>
      <c r="H57" s="68">
        <f t="shared" si="7"/>
        <v>0.1950657136269311</v>
      </c>
      <c r="I57" s="71">
        <f t="shared" si="8"/>
        <v>0.06686588947390516</v>
      </c>
      <c r="K57" s="98"/>
      <c r="L57" s="98"/>
      <c r="R57" s="99"/>
      <c r="S57" s="99"/>
      <c r="T57" s="99"/>
    </row>
    <row r="58" spans="1:20" s="86" customFormat="1" ht="15">
      <c r="A58" s="85"/>
      <c r="B58" s="125" t="s">
        <v>187</v>
      </c>
      <c r="C58" s="112"/>
      <c r="D58" s="112"/>
      <c r="E58" s="126"/>
      <c r="F58" s="126"/>
      <c r="G58" s="126"/>
      <c r="H58" s="126"/>
      <c r="I58" s="126"/>
      <c r="J58" s="126"/>
      <c r="K58" s="126"/>
      <c r="L58" s="126"/>
      <c r="M58" s="85"/>
      <c r="N58" s="98"/>
      <c r="O58" s="85"/>
      <c r="P58" s="85"/>
      <c r="Q58" s="85"/>
      <c r="R58" s="85"/>
      <c r="S58" s="85"/>
      <c r="T58" s="85"/>
    </row>
    <row r="59" spans="1:20" s="86" customFormat="1" ht="15">
      <c r="A59" s="85"/>
      <c r="B59" s="125"/>
      <c r="C59" s="112"/>
      <c r="D59" s="112"/>
      <c r="E59" s="126"/>
      <c r="F59" s="126"/>
      <c r="G59" s="126"/>
      <c r="H59" s="126"/>
      <c r="I59" s="126"/>
      <c r="J59" s="126"/>
      <c r="K59" s="126"/>
      <c r="L59" s="126"/>
      <c r="M59" s="85"/>
      <c r="N59" s="98"/>
      <c r="O59" s="85"/>
      <c r="P59" s="85"/>
      <c r="Q59" s="85"/>
      <c r="R59" s="85"/>
      <c r="S59" s="85"/>
      <c r="T59" s="85"/>
    </row>
    <row r="60" spans="1:20" s="129" customFormat="1" ht="17.25" customHeight="1">
      <c r="A60" s="127"/>
      <c r="B60" s="381" t="s">
        <v>198</v>
      </c>
      <c r="C60" s="381"/>
      <c r="D60" s="381"/>
      <c r="E60" s="381"/>
      <c r="F60" s="381"/>
      <c r="G60" s="381"/>
      <c r="H60" s="184">
        <v>1.5</v>
      </c>
      <c r="I60" s="128" t="s">
        <v>173</v>
      </c>
      <c r="K60" s="130"/>
      <c r="L60" s="131"/>
      <c r="M60" s="132"/>
      <c r="N60" s="132"/>
      <c r="O60" s="131"/>
      <c r="P60" s="127"/>
      <c r="Q60" s="127"/>
      <c r="R60" s="127"/>
      <c r="S60" s="127"/>
      <c r="T60" s="127"/>
    </row>
    <row r="61" spans="1:20" s="86" customFormat="1" ht="15.75">
      <c r="A61" s="85"/>
      <c r="B61" s="374" t="s">
        <v>199</v>
      </c>
      <c r="C61" s="374"/>
      <c r="D61" s="374"/>
      <c r="E61" s="374"/>
      <c r="F61" s="374"/>
      <c r="G61" s="374"/>
      <c r="H61" s="185">
        <v>10</v>
      </c>
      <c r="I61" s="133"/>
      <c r="K61" s="130"/>
      <c r="L61" s="85"/>
      <c r="M61" s="85"/>
      <c r="N61" s="85"/>
      <c r="O61" s="85"/>
      <c r="P61" s="85"/>
      <c r="Q61" s="85"/>
      <c r="R61" s="85"/>
      <c r="S61" s="85"/>
      <c r="T61" s="85"/>
    </row>
    <row r="62" spans="1:20" s="86" customFormat="1" ht="15">
      <c r="A62" s="85"/>
      <c r="B62" s="125"/>
      <c r="C62" s="112"/>
      <c r="D62" s="112"/>
      <c r="E62" s="134"/>
      <c r="F62" s="126"/>
      <c r="G62" s="126"/>
      <c r="H62" s="126"/>
      <c r="I62" s="126"/>
      <c r="J62" s="126"/>
      <c r="K62" s="126"/>
      <c r="L62" s="126"/>
      <c r="M62" s="85"/>
      <c r="N62" s="98"/>
      <c r="O62" s="85"/>
      <c r="P62" s="85"/>
      <c r="Q62" s="85"/>
      <c r="R62" s="85"/>
      <c r="S62" s="85"/>
      <c r="T62" s="85"/>
    </row>
    <row r="63" spans="1:20" ht="15">
      <c r="A63" s="99"/>
      <c r="B63" s="375" t="s">
        <v>186</v>
      </c>
      <c r="C63" s="376"/>
      <c r="D63" s="135"/>
      <c r="E63" s="99"/>
      <c r="F63" s="99"/>
      <c r="G63" s="99"/>
      <c r="H63" s="99"/>
      <c r="I63" s="99"/>
      <c r="J63" s="99"/>
      <c r="K63" s="99"/>
      <c r="L63" s="99"/>
      <c r="M63" s="99"/>
      <c r="N63" s="99"/>
      <c r="O63" s="99"/>
      <c r="P63" s="99"/>
      <c r="Q63" s="99"/>
      <c r="R63" s="99"/>
      <c r="S63" s="99"/>
      <c r="T63" s="99"/>
    </row>
    <row r="64" spans="1:20" ht="15">
      <c r="A64" s="99"/>
      <c r="B64" s="377" t="s">
        <v>174</v>
      </c>
      <c r="C64" s="378"/>
      <c r="D64" s="136"/>
      <c r="E64" s="99"/>
      <c r="F64" s="99"/>
      <c r="G64" s="99"/>
      <c r="H64" s="99"/>
      <c r="I64" s="99"/>
      <c r="J64" s="99"/>
      <c r="K64" s="99"/>
      <c r="L64" s="99"/>
      <c r="M64" s="99"/>
      <c r="N64" s="99"/>
      <c r="O64" s="99"/>
      <c r="P64" s="99"/>
      <c r="Q64" s="99"/>
      <c r="R64" s="99"/>
      <c r="S64" s="99"/>
      <c r="T64" s="99"/>
    </row>
    <row r="65" spans="1:20" ht="15">
      <c r="A65" s="99"/>
      <c r="B65" s="80" t="s">
        <v>176</v>
      </c>
      <c r="C65" s="81">
        <f>SLOPE(H53:H57,D53:D57)</f>
        <v>-0.1902118398357057</v>
      </c>
      <c r="D65" s="137"/>
      <c r="E65" s="99"/>
      <c r="F65" s="99"/>
      <c r="G65" s="99"/>
      <c r="H65" s="99"/>
      <c r="I65" s="99"/>
      <c r="J65" s="99"/>
      <c r="K65" s="99"/>
      <c r="L65" s="99"/>
      <c r="M65" s="99"/>
      <c r="N65" s="99"/>
      <c r="O65" s="99"/>
      <c r="P65" s="99"/>
      <c r="Q65" s="99"/>
      <c r="R65" s="99"/>
      <c r="S65" s="99"/>
      <c r="T65" s="99"/>
    </row>
    <row r="66" spans="1:20" ht="15">
      <c r="A66" s="99"/>
      <c r="B66" s="80" t="s">
        <v>175</v>
      </c>
      <c r="C66" s="81">
        <f>INTERCEPT(H53:H57,D53:D57)</f>
        <v>0.6933312618518195</v>
      </c>
      <c r="D66" s="138"/>
      <c r="E66" s="99"/>
      <c r="F66" s="99"/>
      <c r="G66" s="99"/>
      <c r="H66" s="99"/>
      <c r="I66" s="99"/>
      <c r="J66" s="99"/>
      <c r="K66" s="99"/>
      <c r="L66" s="99"/>
      <c r="M66" s="99"/>
      <c r="N66" s="99"/>
      <c r="O66" s="99"/>
      <c r="P66" s="99"/>
      <c r="Q66" s="99"/>
      <c r="R66" s="99"/>
      <c r="S66" s="99"/>
      <c r="T66" s="99"/>
    </row>
    <row r="67" spans="1:20" ht="15">
      <c r="A67" s="99"/>
      <c r="B67" s="82" t="s">
        <v>177</v>
      </c>
      <c r="C67" s="83">
        <f>CORREL(H53:H57,D53:D57)</f>
        <v>-0.9972183246946242</v>
      </c>
      <c r="D67" s="139"/>
      <c r="E67" s="140"/>
      <c r="F67" s="99"/>
      <c r="G67" s="99"/>
      <c r="H67" s="99"/>
      <c r="I67" s="99"/>
      <c r="J67" s="99"/>
      <c r="K67" s="99"/>
      <c r="L67" s="99"/>
      <c r="M67" s="99"/>
      <c r="N67" s="99"/>
      <c r="O67" s="99"/>
      <c r="P67" s="99"/>
      <c r="Q67" s="99"/>
      <c r="R67" s="99"/>
      <c r="S67" s="99"/>
      <c r="T67" s="99"/>
    </row>
    <row r="68" spans="2:20" s="141" customFormat="1" ht="15">
      <c r="B68" s="142"/>
      <c r="C68" s="143"/>
      <c r="D68" s="139"/>
      <c r="E68" s="144"/>
      <c r="F68" s="144"/>
      <c r="G68" s="144"/>
      <c r="H68" s="144"/>
      <c r="I68" s="145"/>
      <c r="J68" s="145"/>
      <c r="K68" s="146"/>
      <c r="L68" s="144"/>
      <c r="M68" s="144"/>
      <c r="N68" s="145"/>
      <c r="O68" s="146"/>
      <c r="P68" s="144"/>
      <c r="Q68" s="144"/>
      <c r="R68" s="145"/>
      <c r="S68" s="146"/>
      <c r="T68" s="144"/>
    </row>
    <row r="69" spans="2:15" ht="17.25" customHeight="1">
      <c r="B69" s="147" t="s">
        <v>178</v>
      </c>
      <c r="C69" s="148"/>
      <c r="D69" s="148"/>
      <c r="E69" s="148"/>
      <c r="F69" s="148"/>
      <c r="G69" s="148"/>
      <c r="H69" s="148"/>
      <c r="I69" s="148"/>
      <c r="J69" s="148"/>
      <c r="K69" s="149"/>
      <c r="L69" s="150"/>
      <c r="M69" s="151"/>
      <c r="N69" s="151"/>
      <c r="O69" s="151"/>
    </row>
    <row r="70" spans="2:15" ht="15">
      <c r="B70" s="380" t="s">
        <v>179</v>
      </c>
      <c r="C70" s="380"/>
      <c r="D70" s="380"/>
      <c r="E70" s="380"/>
      <c r="F70" s="380"/>
      <c r="G70" s="380"/>
      <c r="H70" s="152"/>
      <c r="I70" s="153"/>
      <c r="J70" s="153"/>
      <c r="K70" s="154"/>
      <c r="L70" s="153"/>
      <c r="M70" s="151"/>
      <c r="N70" s="151"/>
      <c r="O70" s="151"/>
    </row>
    <row r="71" spans="2:15" ht="15">
      <c r="B71" s="379" t="s">
        <v>192</v>
      </c>
      <c r="C71" s="379"/>
      <c r="D71" s="379"/>
      <c r="E71" s="379"/>
      <c r="F71" s="178"/>
      <c r="G71" s="178"/>
      <c r="H71" s="152"/>
      <c r="I71" s="153"/>
      <c r="J71" s="153"/>
      <c r="K71" s="153"/>
      <c r="L71" s="153"/>
      <c r="M71" s="151"/>
      <c r="N71" s="151"/>
      <c r="O71" s="151"/>
    </row>
    <row r="72" spans="2:12" ht="15">
      <c r="B72" s="384" t="s">
        <v>193</v>
      </c>
      <c r="C72" s="384"/>
      <c r="D72" s="384"/>
      <c r="E72" s="384"/>
      <c r="F72" s="179"/>
      <c r="G72" s="179"/>
      <c r="H72" s="155"/>
      <c r="I72" s="155"/>
      <c r="J72" s="156"/>
      <c r="K72" s="157"/>
      <c r="L72" s="158"/>
    </row>
    <row r="73" spans="8:12" ht="15">
      <c r="H73" s="148"/>
      <c r="I73" s="148"/>
      <c r="J73" s="148"/>
      <c r="K73" s="148"/>
      <c r="L73" s="148"/>
    </row>
    <row r="74" spans="2:17" ht="15.75">
      <c r="B74" s="374" t="s">
        <v>200</v>
      </c>
      <c r="C74" s="374"/>
      <c r="D74" s="374"/>
      <c r="E74" s="148"/>
      <c r="F74" s="148"/>
      <c r="G74" s="148"/>
      <c r="H74" s="148"/>
      <c r="I74" s="148"/>
      <c r="J74" s="148"/>
      <c r="K74" s="148"/>
      <c r="L74" s="148"/>
      <c r="P74" s="159"/>
      <c r="Q74" s="159"/>
    </row>
    <row r="75" spans="2:12" ht="6" customHeight="1">
      <c r="B75" s="160"/>
      <c r="C75" s="148"/>
      <c r="D75" s="148"/>
      <c r="E75" s="148"/>
      <c r="F75" s="148"/>
      <c r="G75" s="148"/>
      <c r="H75" s="148"/>
      <c r="I75" s="148"/>
      <c r="J75" s="148"/>
      <c r="K75" s="148"/>
      <c r="L75" s="148"/>
    </row>
    <row r="76" spans="2:20" ht="24.75" customHeight="1">
      <c r="B76" s="180" t="s">
        <v>188</v>
      </c>
      <c r="C76" s="181" t="s">
        <v>1</v>
      </c>
      <c r="D76" s="181" t="s">
        <v>212</v>
      </c>
      <c r="E76" s="181" t="s">
        <v>5</v>
      </c>
      <c r="F76" s="182" t="s">
        <v>195</v>
      </c>
      <c r="G76" s="182" t="s">
        <v>213</v>
      </c>
      <c r="H76" s="183" t="s">
        <v>196</v>
      </c>
      <c r="I76" s="98"/>
      <c r="O76" s="99"/>
      <c r="P76" s="99"/>
      <c r="R76" s="99"/>
      <c r="S76" s="99"/>
      <c r="T76" s="99"/>
    </row>
    <row r="77" spans="2:20" ht="14.25" customHeight="1">
      <c r="B77" s="382" t="str">
        <f>C31</f>
        <v>Образец1</v>
      </c>
      <c r="C77" s="69" t="str">
        <f>C44</f>
        <v>Образец1</v>
      </c>
      <c r="D77" s="69" t="str">
        <f aca="true" t="shared" si="9" ref="D77:D82">IF(ISNUMBER(C77),C77/$G$52,"-")</f>
        <v>-</v>
      </c>
      <c r="E77" s="175">
        <f aca="true" t="shared" si="10" ref="E77:E159">F_dil</f>
        <v>10</v>
      </c>
      <c r="F77" s="70" t="str">
        <f ca="1">IF(ISNUMBER(C77),IF(D77&gt;=$H$53,0,IF(H77,EXP((D77-$C$66)/$C$65)*E77,EXP((D77-$C$66)/$C$65)*E77-IF(H78=E170,0,N(OFFSET($G$77,H78*2-2,0))))),"-")</f>
        <v>-</v>
      </c>
      <c r="G77" s="372" t="str">
        <f>IF(ISNUMBER(F77),ROUND((F77+F78)/2,1),"-")</f>
        <v>-</v>
      </c>
      <c r="H77" s="176" t="b">
        <v>0</v>
      </c>
      <c r="I77" s="99"/>
      <c r="J77" s="371" t="str">
        <f aca="true" t="shared" si="11" ref="J77:J83">B13</f>
        <v>Наименование набора:</v>
      </c>
      <c r="K77" s="371"/>
      <c r="L77" s="321" t="str">
        <f aca="true" t="shared" si="12" ref="L77:L83">D13</f>
        <v>С004-01 ИФАантибиотик-стрептомицин</v>
      </c>
      <c r="M77" s="321"/>
      <c r="N77" s="321"/>
      <c r="O77" s="99"/>
      <c r="P77" s="99"/>
      <c r="R77" s="99"/>
      <c r="S77" s="99"/>
      <c r="T77" s="99"/>
    </row>
    <row r="78" spans="2:20" ht="14.25" customHeight="1">
      <c r="B78" s="383"/>
      <c r="C78" s="69" t="str">
        <f>D44</f>
        <v>Образец1</v>
      </c>
      <c r="D78" s="69" t="str">
        <f t="shared" si="9"/>
        <v>-</v>
      </c>
      <c r="E78" s="174">
        <f>E77</f>
        <v>10</v>
      </c>
      <c r="F78" s="70" t="str">
        <f ca="1">IF(ISNUMBER(C78),IF(D78&gt;=$H$53,0,IF(H77,EXP((D78-$C$66)/$C$65)*E78,EXP((D78-$C$66)/$C$65)*E78-IF(H78=E170,0,N(OFFSET($G$77,H78*2-2,0))))),"-")</f>
        <v>-</v>
      </c>
      <c r="G78" s="373"/>
      <c r="H78" s="177">
        <v>0</v>
      </c>
      <c r="I78" s="99"/>
      <c r="J78" s="335" t="str">
        <f t="shared" si="11"/>
        <v>Номер лота набора #:</v>
      </c>
      <c r="K78" s="336"/>
      <c r="L78" s="337">
        <f t="shared" si="12"/>
      </c>
      <c r="M78" s="338"/>
      <c r="N78" s="339"/>
      <c r="O78" s="99"/>
      <c r="P78" s="99"/>
      <c r="Q78" s="99"/>
      <c r="R78" s="99"/>
      <c r="S78" s="99"/>
      <c r="T78" s="99"/>
    </row>
    <row r="79" spans="2:20" ht="14.25" customHeight="1">
      <c r="B79" s="382" t="str">
        <f>C32</f>
        <v>Образец2</v>
      </c>
      <c r="C79" s="69" t="str">
        <f>C45</f>
        <v>Образец2</v>
      </c>
      <c r="D79" s="69" t="str">
        <f t="shared" si="9"/>
        <v>-</v>
      </c>
      <c r="E79" s="175">
        <f t="shared" si="10"/>
        <v>10</v>
      </c>
      <c r="F79" s="70" t="str">
        <f ca="1">IF(ISNUMBER(C79),IF(D79&gt;=$H$53,0,IF(H79,EXP((D79-$C$66)/$C$65)*E79,EXP((D79-$C$66)/$C$65)*E79-IF(H80=E172,0,N(OFFSET($G$77,H80*2-2,0))))),"-")</f>
        <v>-</v>
      </c>
      <c r="G79" s="372" t="str">
        <f>IF(ISNUMBER(F79),ROUND((F79+F80)/2,1),"-")</f>
        <v>-</v>
      </c>
      <c r="H79" s="176" t="b">
        <v>0</v>
      </c>
      <c r="I79" s="99"/>
      <c r="J79" s="335" t="str">
        <f t="shared" si="11"/>
        <v>Тип образца:</v>
      </c>
      <c r="K79" s="336"/>
      <c r="L79" s="337">
        <f t="shared" si="12"/>
      </c>
      <c r="M79" s="338"/>
      <c r="N79" s="339"/>
      <c r="O79" s="99"/>
      <c r="P79" s="99"/>
      <c r="Q79" s="99"/>
      <c r="R79" s="99"/>
      <c r="S79" s="99"/>
      <c r="T79" s="99"/>
    </row>
    <row r="80" spans="2:20" ht="14.25" customHeight="1">
      <c r="B80" s="383"/>
      <c r="C80" s="69" t="str">
        <f>D45</f>
        <v>Образец2</v>
      </c>
      <c r="D80" s="69" t="str">
        <f t="shared" si="9"/>
        <v>-</v>
      </c>
      <c r="E80" s="174">
        <f>E79</f>
        <v>10</v>
      </c>
      <c r="F80" s="70" t="str">
        <f ca="1">IF(ISNUMBER(C80),IF(D80&gt;=$H$53,0,IF(H79,EXP((D80-$C$66)/$C$65)*E80,EXP((D80-$C$66)/$C$65)*E80-IF(H80=E172,0,N(OFFSET($G$77,H80*2-2,0))))),"-")</f>
        <v>-</v>
      </c>
      <c r="G80" s="373"/>
      <c r="H80" s="176">
        <v>0</v>
      </c>
      <c r="I80" s="99"/>
      <c r="J80" s="335" t="str">
        <f t="shared" si="11"/>
        <v>Время начала анализа:</v>
      </c>
      <c r="K80" s="336"/>
      <c r="L80" s="337">
        <f t="shared" si="12"/>
      </c>
      <c r="M80" s="338"/>
      <c r="N80" s="339"/>
      <c r="O80" s="99"/>
      <c r="P80" s="99"/>
      <c r="Q80" s="99"/>
      <c r="R80" s="99"/>
      <c r="S80" s="99"/>
      <c r="T80" s="99"/>
    </row>
    <row r="81" spans="2:20" ht="14.25" customHeight="1">
      <c r="B81" s="382" t="str">
        <f>E25</f>
        <v>Образец3</v>
      </c>
      <c r="C81" s="69" t="str">
        <f>E38</f>
        <v>Образец3</v>
      </c>
      <c r="D81" s="69" t="str">
        <f t="shared" si="9"/>
        <v>-</v>
      </c>
      <c r="E81" s="175">
        <f t="shared" si="10"/>
        <v>10</v>
      </c>
      <c r="F81" s="70" t="str">
        <f ca="1">IF(ISNUMBER(C81),IF(D81&gt;=$H$53,0,IF(H81,EXP((D81-$C$66)/$C$65)*E81,EXP((D81-$C$66)/$C$65)*E81-IF(H82=E174,0,N(OFFSET($G$77,H82*2-2,0))))),"-")</f>
        <v>-</v>
      </c>
      <c r="G81" s="372" t="str">
        <f>IF(ISNUMBER(F81),ROUND((F81+F82)/2,1),"-")</f>
        <v>-</v>
      </c>
      <c r="H81" s="176" t="b">
        <v>0</v>
      </c>
      <c r="I81" s="99"/>
      <c r="J81" s="335" t="str">
        <f t="shared" si="11"/>
        <v>Время измерения:</v>
      </c>
      <c r="K81" s="336"/>
      <c r="L81" s="337">
        <f t="shared" si="12"/>
      </c>
      <c r="M81" s="338"/>
      <c r="N81" s="339"/>
      <c r="O81" s="99"/>
      <c r="P81" s="99"/>
      <c r="Q81" s="99"/>
      <c r="R81" s="99"/>
      <c r="S81" s="99"/>
      <c r="T81" s="99"/>
    </row>
    <row r="82" spans="2:20" ht="14.25" customHeight="1">
      <c r="B82" s="383"/>
      <c r="C82" s="69" t="str">
        <f>F38</f>
        <v>Образец3</v>
      </c>
      <c r="D82" s="69" t="str">
        <f t="shared" si="9"/>
        <v>-</v>
      </c>
      <c r="E82" s="174">
        <f>E81</f>
        <v>10</v>
      </c>
      <c r="F82" s="70" t="str">
        <f ca="1">IF(ISNUMBER(C82),IF(D82&gt;=$H$53,0,IF(H81,EXP((D82-$C$66)/$C$65)*E82,EXP((D82-$C$66)/$C$65)*E82-IF(H82=E174,0,N(OFFSET($G$77,H82*2-2,0))))),"-")</f>
        <v>-</v>
      </c>
      <c r="G82" s="373"/>
      <c r="H82" s="176">
        <v>0</v>
      </c>
      <c r="I82" s="99"/>
      <c r="J82" s="335" t="str">
        <f t="shared" si="11"/>
        <v>Анализ выполнил:</v>
      </c>
      <c r="K82" s="336"/>
      <c r="L82" s="337">
        <f t="shared" si="12"/>
      </c>
      <c r="M82" s="338"/>
      <c r="N82" s="339"/>
      <c r="O82" s="99"/>
      <c r="P82" s="99"/>
      <c r="Q82" s="99"/>
      <c r="R82" s="99"/>
      <c r="S82" s="99"/>
      <c r="T82" s="99"/>
    </row>
    <row r="83" spans="2:20" ht="14.25" customHeight="1">
      <c r="B83" s="382" t="str">
        <f>E26</f>
        <v>Образец4</v>
      </c>
      <c r="C83" s="69" t="str">
        <f>E39</f>
        <v>Образец4</v>
      </c>
      <c r="D83" s="69" t="str">
        <f aca="true" t="shared" si="13" ref="D83:D150">IF(ISNUMBER(C83),C83/$G$52,"-")</f>
        <v>-</v>
      </c>
      <c r="E83" s="175">
        <f t="shared" si="10"/>
        <v>10</v>
      </c>
      <c r="F83" s="70" t="str">
        <f ca="1">IF(ISNUMBER(C83),IF(D83&gt;=$H$53,0,IF(H83,EXP((D83-$C$66)/$C$65)*E83,EXP((D83-$C$66)/$C$65)*E83-IF(H84=E176,0,N(OFFSET($G$77,H84*2-2,0))))),"-")</f>
        <v>-</v>
      </c>
      <c r="G83" s="372" t="str">
        <f>IF(ISNUMBER(F83),ROUND((F83+F84)/2,1),"-")</f>
        <v>-</v>
      </c>
      <c r="H83" s="176" t="b">
        <v>0</v>
      </c>
      <c r="I83" s="99"/>
      <c r="J83" s="335" t="str">
        <f t="shared" si="11"/>
        <v>Контроль качества провел:</v>
      </c>
      <c r="K83" s="336"/>
      <c r="L83" s="337">
        <f t="shared" si="12"/>
      </c>
      <c r="M83" s="338"/>
      <c r="N83" s="339"/>
      <c r="O83" s="99"/>
      <c r="P83" s="99"/>
      <c r="Q83" s="99"/>
      <c r="R83" s="99"/>
      <c r="S83" s="99"/>
      <c r="T83" s="99"/>
    </row>
    <row r="84" spans="2:20" ht="14.25" customHeight="1">
      <c r="B84" s="383"/>
      <c r="C84" s="69" t="str">
        <f>F39</f>
        <v>Образец4</v>
      </c>
      <c r="D84" s="69" t="str">
        <f t="shared" si="13"/>
        <v>-</v>
      </c>
      <c r="E84" s="174">
        <f>E83</f>
        <v>10</v>
      </c>
      <c r="F84" s="70" t="str">
        <f ca="1">IF(ISNUMBER(C84),IF(D84&gt;=$H$53,0,IF(H83,EXP((D84-$C$66)/$C$65)*E84,EXP((D84-$C$66)/$C$65)*E84-IF(H84=E176,0,N(OFFSET($G$77,H84*2-2,0))))),"-")</f>
        <v>-</v>
      </c>
      <c r="G84" s="373"/>
      <c r="H84" s="176">
        <v>0</v>
      </c>
      <c r="I84" s="99"/>
      <c r="O84" s="99"/>
      <c r="P84" s="99"/>
      <c r="Q84" s="99"/>
      <c r="R84" s="99"/>
      <c r="S84" s="99"/>
      <c r="T84" s="99"/>
    </row>
    <row r="85" spans="2:20" ht="14.25" customHeight="1">
      <c r="B85" s="382" t="str">
        <f>E27</f>
        <v>Образец5</v>
      </c>
      <c r="C85" s="69" t="str">
        <f>E40</f>
        <v>Образец5</v>
      </c>
      <c r="D85" s="69" t="str">
        <f t="shared" si="13"/>
        <v>-</v>
      </c>
      <c r="E85" s="175">
        <f t="shared" si="10"/>
        <v>10</v>
      </c>
      <c r="F85" s="70" t="str">
        <f ca="1">IF(ISNUMBER(C85),IF(D85&gt;=$H$53,0,IF(H85,EXP((D85-$C$66)/$C$65)*E85,EXP((D85-$C$66)/$C$65)*E85-IF(H86=E178,0,N(OFFSET($G$77,H86*2-2,0))))),"-")</f>
        <v>-</v>
      </c>
      <c r="G85" s="372" t="str">
        <f>IF(ISNUMBER(F85),ROUND((F85+F86)/2,1),"-")</f>
        <v>-</v>
      </c>
      <c r="H85" s="176" t="b">
        <v>0</v>
      </c>
      <c r="I85" s="99"/>
      <c r="J85" s="340" t="str">
        <f>H11</f>
        <v>ДРУГИЕ СВЕДЕНИЯ</v>
      </c>
      <c r="K85" s="340"/>
      <c r="L85" s="340"/>
      <c r="M85" s="340"/>
      <c r="N85" s="340"/>
      <c r="O85" s="99"/>
      <c r="P85" s="99"/>
      <c r="Q85" s="99"/>
      <c r="R85" s="99"/>
      <c r="S85" s="99"/>
      <c r="T85" s="99"/>
    </row>
    <row r="86" spans="2:20" ht="14.25" customHeight="1">
      <c r="B86" s="383"/>
      <c r="C86" s="69" t="str">
        <f>F40</f>
        <v>Образец5</v>
      </c>
      <c r="D86" s="69" t="str">
        <f t="shared" si="13"/>
        <v>-</v>
      </c>
      <c r="E86" s="174">
        <f>E85</f>
        <v>10</v>
      </c>
      <c r="F86" s="70" t="str">
        <f ca="1">IF(ISNUMBER(C86),IF(D86&gt;=$H$53,0,IF(H85,EXP((D86-$C$66)/$C$65)*E86,EXP((D86-$C$66)/$C$65)*E86-IF(H86=E178,0,N(OFFSET($G$77,H86*2-2,0))))),"-")</f>
        <v>-</v>
      </c>
      <c r="G86" s="373"/>
      <c r="H86" s="176">
        <v>0</v>
      </c>
      <c r="I86" s="99"/>
      <c r="J86" s="326">
        <f>H13</f>
      </c>
      <c r="K86" s="327"/>
      <c r="L86" s="327"/>
      <c r="M86" s="327"/>
      <c r="N86" s="328"/>
      <c r="O86" s="99"/>
      <c r="P86" s="99"/>
      <c r="Q86" s="99"/>
      <c r="R86" s="99"/>
      <c r="S86" s="99"/>
      <c r="T86" s="99"/>
    </row>
    <row r="87" spans="2:20" ht="14.25" customHeight="1">
      <c r="B87" s="382" t="str">
        <f>E28</f>
        <v>Образец6</v>
      </c>
      <c r="C87" s="69" t="str">
        <f>E41</f>
        <v>Образец6</v>
      </c>
      <c r="D87" s="69" t="str">
        <f t="shared" si="13"/>
        <v>-</v>
      </c>
      <c r="E87" s="175">
        <f t="shared" si="10"/>
        <v>10</v>
      </c>
      <c r="F87" s="70" t="str">
        <f ca="1">IF(ISNUMBER(C87),IF(D87&gt;=$H$53,0,IF(H87,EXP((D87-$C$66)/$C$65)*E87,EXP((D87-$C$66)/$C$65)*E87-IF(H88=E180,0,N(OFFSET($G$77,H88*2-2,0))))),"-")</f>
        <v>-</v>
      </c>
      <c r="G87" s="372" t="str">
        <f>IF(ISNUMBER(F87),ROUND((F87+F88)/2,1),"-")</f>
        <v>-</v>
      </c>
      <c r="H87" s="176" t="b">
        <v>0</v>
      </c>
      <c r="I87" s="99"/>
      <c r="J87" s="329"/>
      <c r="K87" s="330"/>
      <c r="L87" s="330"/>
      <c r="M87" s="330"/>
      <c r="N87" s="331"/>
      <c r="O87" s="99"/>
      <c r="P87" s="99"/>
      <c r="Q87" s="99"/>
      <c r="R87" s="99"/>
      <c r="S87" s="99"/>
      <c r="T87" s="99"/>
    </row>
    <row r="88" spans="2:20" ht="14.25" customHeight="1">
      <c r="B88" s="383"/>
      <c r="C88" s="69" t="str">
        <f>F41</f>
        <v>Образец6</v>
      </c>
      <c r="D88" s="69" t="str">
        <f t="shared" si="13"/>
        <v>-</v>
      </c>
      <c r="E88" s="174">
        <f>E87</f>
        <v>10</v>
      </c>
      <c r="F88" s="70" t="str">
        <f ca="1">IF(ISNUMBER(C88),IF(D88&gt;=$H$53,0,IF(H87,EXP((D88-$C$66)/$C$65)*E88,EXP((D88-$C$66)/$C$65)*E88-IF(H88=E180,0,N(OFFSET($G$77,H88*2-2,0))))),"-")</f>
        <v>-</v>
      </c>
      <c r="G88" s="373"/>
      <c r="H88" s="176">
        <v>0</v>
      </c>
      <c r="I88" s="99"/>
      <c r="J88" s="329"/>
      <c r="K88" s="330"/>
      <c r="L88" s="330"/>
      <c r="M88" s="330"/>
      <c r="N88" s="331"/>
      <c r="O88" s="99"/>
      <c r="P88" s="99"/>
      <c r="Q88" s="99"/>
      <c r="R88" s="99"/>
      <c r="S88" s="99"/>
      <c r="T88" s="99"/>
    </row>
    <row r="89" spans="2:20" ht="14.25" customHeight="1">
      <c r="B89" s="382" t="str">
        <f>E29</f>
        <v>Образец7</v>
      </c>
      <c r="C89" s="69" t="str">
        <f>E42</f>
        <v>Образец7</v>
      </c>
      <c r="D89" s="69" t="str">
        <f t="shared" si="13"/>
        <v>-</v>
      </c>
      <c r="E89" s="175">
        <f t="shared" si="10"/>
        <v>10</v>
      </c>
      <c r="F89" s="70" t="str">
        <f ca="1">IF(ISNUMBER(C89),IF(D89&gt;=$H$53,0,IF(H89,EXP((D89-$C$66)/$C$65)*E89,EXP((D89-$C$66)/$C$65)*E89-IF(H90=E182,0,N(OFFSET($G$77,H90*2-2,0))))),"-")</f>
        <v>-</v>
      </c>
      <c r="G89" s="372" t="str">
        <f>IF(ISNUMBER(F89),ROUND((F89+F90)/2,1),"-")</f>
        <v>-</v>
      </c>
      <c r="H89" s="176" t="b">
        <v>0</v>
      </c>
      <c r="I89" s="99"/>
      <c r="J89" s="329"/>
      <c r="K89" s="330"/>
      <c r="L89" s="330"/>
      <c r="M89" s="330"/>
      <c r="N89" s="331"/>
      <c r="O89" s="99"/>
      <c r="P89" s="99"/>
      <c r="Q89" s="99"/>
      <c r="R89" s="99"/>
      <c r="S89" s="99"/>
      <c r="T89" s="99"/>
    </row>
    <row r="90" spans="2:20" ht="14.25" customHeight="1">
      <c r="B90" s="383"/>
      <c r="C90" s="69" t="str">
        <f>F42</f>
        <v>Образец7</v>
      </c>
      <c r="D90" s="69" t="str">
        <f t="shared" si="13"/>
        <v>-</v>
      </c>
      <c r="E90" s="174">
        <f>E89</f>
        <v>10</v>
      </c>
      <c r="F90" s="70" t="str">
        <f ca="1">IF(ISNUMBER(C90),IF(D90&gt;=$H$53,0,IF(H89,EXP((D90-$C$66)/$C$65)*E90,EXP((D90-$C$66)/$C$65)*E90-IF(H90=E182,0,N(OFFSET($G$77,H90*2-2,0))))),"-")</f>
        <v>-</v>
      </c>
      <c r="G90" s="373"/>
      <c r="H90" s="176">
        <v>0</v>
      </c>
      <c r="I90" s="99"/>
      <c r="J90" s="329"/>
      <c r="K90" s="330"/>
      <c r="L90" s="330"/>
      <c r="M90" s="330"/>
      <c r="N90" s="331"/>
      <c r="O90" s="99"/>
      <c r="P90" s="99"/>
      <c r="Q90" s="99"/>
      <c r="R90" s="99"/>
      <c r="S90" s="99"/>
      <c r="T90" s="99"/>
    </row>
    <row r="91" spans="2:20" ht="14.25" customHeight="1">
      <c r="B91" s="382" t="str">
        <f>E30</f>
        <v>Образец8</v>
      </c>
      <c r="C91" s="69" t="str">
        <f>E43</f>
        <v>Образец8</v>
      </c>
      <c r="D91" s="69" t="str">
        <f t="shared" si="13"/>
        <v>-</v>
      </c>
      <c r="E91" s="175">
        <f t="shared" si="10"/>
        <v>10</v>
      </c>
      <c r="F91" s="70" t="str">
        <f ca="1">IF(ISNUMBER(C91),IF(D91&gt;=$H$53,0,IF(H91,EXP((D91-$C$66)/$C$65)*E91,EXP((D91-$C$66)/$C$65)*E91-IF(H92=E184,0,N(OFFSET($G$77,H92*2-2,0))))),"-")</f>
        <v>-</v>
      </c>
      <c r="G91" s="372" t="str">
        <f>IF(ISNUMBER(F91),ROUND((F91+F92)/2,1),"-")</f>
        <v>-</v>
      </c>
      <c r="H91" s="176" t="b">
        <v>0</v>
      </c>
      <c r="I91" s="161"/>
      <c r="J91" s="332"/>
      <c r="K91" s="333"/>
      <c r="L91" s="333"/>
      <c r="M91" s="333"/>
      <c r="N91" s="334"/>
      <c r="O91" s="99"/>
      <c r="P91" s="99"/>
      <c r="Q91" s="99"/>
      <c r="R91" s="99"/>
      <c r="S91" s="99"/>
      <c r="T91" s="99"/>
    </row>
    <row r="92" spans="2:20" ht="14.25" customHeight="1">
      <c r="B92" s="383"/>
      <c r="C92" s="69" t="str">
        <f>F43</f>
        <v>Образец8</v>
      </c>
      <c r="D92" s="69" t="str">
        <f t="shared" si="13"/>
        <v>-</v>
      </c>
      <c r="E92" s="174">
        <f>E91</f>
        <v>10</v>
      </c>
      <c r="F92" s="70" t="str">
        <f ca="1">IF(ISNUMBER(C92),IF(D92&gt;=$H$53,0,IF(H91,EXP((D92-$C$66)/$C$65)*E92,EXP((D92-$C$66)/$C$65)*E92-IF(H92=E184,0,N(OFFSET($G$77,H92*2-2,0))))),"-")</f>
        <v>-</v>
      </c>
      <c r="G92" s="373"/>
      <c r="H92" s="176">
        <v>0</v>
      </c>
      <c r="J92" s="99"/>
      <c r="K92" s="99"/>
      <c r="L92" s="99"/>
      <c r="M92" s="99"/>
      <c r="N92" s="99"/>
      <c r="O92" s="99"/>
      <c r="P92" s="99"/>
      <c r="Q92" s="99"/>
      <c r="R92" s="99"/>
      <c r="S92" s="99"/>
      <c r="T92" s="99"/>
    </row>
    <row r="93" spans="2:20" ht="14.25" customHeight="1">
      <c r="B93" s="382" t="str">
        <f>E31</f>
        <v>Образец9</v>
      </c>
      <c r="C93" s="69" t="str">
        <f>E44</f>
        <v>Образец9</v>
      </c>
      <c r="D93" s="69" t="str">
        <f t="shared" si="13"/>
        <v>-</v>
      </c>
      <c r="E93" s="175">
        <f t="shared" si="10"/>
        <v>10</v>
      </c>
      <c r="F93" s="70" t="str">
        <f ca="1">IF(ISNUMBER(C93),IF(D93&gt;=$H$53,0,IF(H93,EXP((D93-$C$66)/$C$65)*E93,EXP((D93-$C$66)/$C$65)*E93-IF(H94=E186,0,N(OFFSET($G$77,H94*2-2,0))))),"-")</f>
        <v>-</v>
      </c>
      <c r="G93" s="372" t="str">
        <f>IF(ISNUMBER(F93),ROUND((F93+F94)/2,1),"-")</f>
        <v>-</v>
      </c>
      <c r="H93" s="176" t="b">
        <v>0</v>
      </c>
      <c r="I93" s="161"/>
      <c r="J93" s="99"/>
      <c r="K93" s="99"/>
      <c r="L93" s="99"/>
      <c r="M93" s="99"/>
      <c r="N93" s="99"/>
      <c r="O93" s="99"/>
      <c r="P93" s="99"/>
      <c r="Q93" s="99"/>
      <c r="R93" s="99"/>
      <c r="S93" s="99"/>
      <c r="T93" s="99"/>
    </row>
    <row r="94" spans="2:20" ht="14.25" customHeight="1">
      <c r="B94" s="383"/>
      <c r="C94" s="69" t="str">
        <f>F44</f>
        <v>Образец9</v>
      </c>
      <c r="D94" s="69" t="str">
        <f t="shared" si="13"/>
        <v>-</v>
      </c>
      <c r="E94" s="174">
        <f>E93</f>
        <v>10</v>
      </c>
      <c r="F94" s="70" t="str">
        <f ca="1">IF(ISNUMBER(C94),IF(D94&gt;=$H$53,0,IF(H93,EXP((D94-$C$66)/$C$65)*E94,EXP((D94-$C$66)/$C$65)*E94-IF(H94=E186,0,N(OFFSET($G$77,H94*2-2,0))))),"-")</f>
        <v>-</v>
      </c>
      <c r="G94" s="373"/>
      <c r="H94" s="176">
        <v>0</v>
      </c>
      <c r="I94" s="161"/>
      <c r="J94" s="99"/>
      <c r="K94" s="99"/>
      <c r="L94" s="99"/>
      <c r="M94" s="99"/>
      <c r="N94" s="99"/>
      <c r="O94" s="99"/>
      <c r="P94" s="99"/>
      <c r="Q94" s="99"/>
      <c r="R94" s="99"/>
      <c r="S94" s="99"/>
      <c r="T94" s="99"/>
    </row>
    <row r="95" spans="2:20" ht="14.25" customHeight="1">
      <c r="B95" s="382" t="str">
        <f>E32</f>
        <v>Образец10</v>
      </c>
      <c r="C95" s="69" t="str">
        <f>E45</f>
        <v>Образец10</v>
      </c>
      <c r="D95" s="69" t="str">
        <f t="shared" si="13"/>
        <v>-</v>
      </c>
      <c r="E95" s="175">
        <f t="shared" si="10"/>
        <v>10</v>
      </c>
      <c r="F95" s="70" t="str">
        <f ca="1">IF(ISNUMBER(C95),IF(D95&gt;=$H$53,0,IF(H95,EXP((D95-$C$66)/$C$65)*E95,EXP((D95-$C$66)/$C$65)*E95-IF(H96=E188,0,N(OFFSET($G$77,H96*2-2,0))))),"-")</f>
        <v>-</v>
      </c>
      <c r="G95" s="372" t="str">
        <f>IF(ISNUMBER(F95),ROUND((F95+F96)/2,1),"-")</f>
        <v>-</v>
      </c>
      <c r="H95" s="176" t="b">
        <v>0</v>
      </c>
      <c r="I95" s="98"/>
      <c r="J95" s="99"/>
      <c r="K95" s="99"/>
      <c r="L95" s="99"/>
      <c r="M95" s="99"/>
      <c r="N95" s="99"/>
      <c r="O95" s="99"/>
      <c r="P95" s="99"/>
      <c r="Q95" s="99"/>
      <c r="R95" s="99"/>
      <c r="S95" s="99"/>
      <c r="T95" s="99"/>
    </row>
    <row r="96" spans="2:20" ht="14.25" customHeight="1">
      <c r="B96" s="383"/>
      <c r="C96" s="69" t="str">
        <f>F45</f>
        <v>Образец10</v>
      </c>
      <c r="D96" s="69" t="str">
        <f t="shared" si="13"/>
        <v>-</v>
      </c>
      <c r="E96" s="174">
        <f>E95</f>
        <v>10</v>
      </c>
      <c r="F96" s="70" t="str">
        <f ca="1">IF(ISNUMBER(C96),IF(D96&gt;=$H$53,0,IF(H95,EXP((D96-$C$66)/$C$65)*E96,EXP((D96-$C$66)/$C$65)*E96-IF(H96=E188,0,N(OFFSET($G$77,H96*2-2,0))))),"-")</f>
        <v>-</v>
      </c>
      <c r="G96" s="373"/>
      <c r="H96" s="176">
        <v>0</v>
      </c>
      <c r="I96" s="98"/>
      <c r="J96" s="99"/>
      <c r="K96" s="99"/>
      <c r="L96" s="99"/>
      <c r="M96" s="99"/>
      <c r="N96" s="99"/>
      <c r="O96" s="99"/>
      <c r="P96" s="99"/>
      <c r="Q96" s="99"/>
      <c r="R96" s="99"/>
      <c r="S96" s="99"/>
      <c r="T96" s="99"/>
    </row>
    <row r="97" spans="2:20" ht="14.25" customHeight="1">
      <c r="B97" s="382" t="str">
        <f>G25</f>
        <v>Образец11</v>
      </c>
      <c r="C97" s="69" t="str">
        <f>G38</f>
        <v>Образец11</v>
      </c>
      <c r="D97" s="69" t="str">
        <f t="shared" si="13"/>
        <v>-</v>
      </c>
      <c r="E97" s="175">
        <f t="shared" si="10"/>
        <v>10</v>
      </c>
      <c r="F97" s="70" t="str">
        <f ca="1">IF(ISNUMBER(C97),IF(D97&gt;=$H$53,0,IF(H97,EXP((D97-$C$66)/$C$65)*E97,EXP((D97-$C$66)/$C$65)*E97-IF(H98=E190,0,N(OFFSET($G$77,H98*2-2,0))))),"-")</f>
        <v>-</v>
      </c>
      <c r="G97" s="372" t="str">
        <f>IF(ISNUMBER(F97),ROUND((F97+F98)/2,1),"-")</f>
        <v>-</v>
      </c>
      <c r="H97" s="176" t="b">
        <v>0</v>
      </c>
      <c r="I97" s="99"/>
      <c r="J97" s="99"/>
      <c r="K97" s="99"/>
      <c r="L97" s="99"/>
      <c r="M97" s="99"/>
      <c r="N97" s="99"/>
      <c r="O97" s="99"/>
      <c r="P97" s="99"/>
      <c r="Q97" s="99"/>
      <c r="R97" s="99"/>
      <c r="S97" s="99"/>
      <c r="T97" s="99"/>
    </row>
    <row r="98" spans="2:20" ht="14.25" customHeight="1">
      <c r="B98" s="383"/>
      <c r="C98" s="69" t="str">
        <f>H38</f>
        <v>Образец11</v>
      </c>
      <c r="D98" s="69" t="str">
        <f t="shared" si="13"/>
        <v>-</v>
      </c>
      <c r="E98" s="174">
        <f>E97</f>
        <v>10</v>
      </c>
      <c r="F98" s="70" t="str">
        <f ca="1">IF(ISNUMBER(C98),IF(D98&gt;=$H$53,0,IF(H97,EXP((D98-$C$66)/$C$65)*E98,EXP((D98-$C$66)/$C$65)*E98-IF(H98=E190,0,N(OFFSET($G$77,H98*2-2,0))))),"-")</f>
        <v>-</v>
      </c>
      <c r="G98" s="373"/>
      <c r="H98" s="176">
        <v>0</v>
      </c>
      <c r="I98" s="99"/>
      <c r="J98" s="99"/>
      <c r="K98" s="99"/>
      <c r="L98" s="99"/>
      <c r="M98" s="99"/>
      <c r="N98" s="99"/>
      <c r="O98" s="99"/>
      <c r="P98" s="99"/>
      <c r="Q98" s="99"/>
      <c r="R98" s="99"/>
      <c r="S98" s="99"/>
      <c r="T98" s="99"/>
    </row>
    <row r="99" spans="2:20" ht="14.25" customHeight="1">
      <c r="B99" s="382" t="str">
        <f>G26</f>
        <v>Образец12</v>
      </c>
      <c r="C99" s="69" t="str">
        <f>G39</f>
        <v>Образец12</v>
      </c>
      <c r="D99" s="69" t="str">
        <f t="shared" si="13"/>
        <v>-</v>
      </c>
      <c r="E99" s="175">
        <f t="shared" si="10"/>
        <v>10</v>
      </c>
      <c r="F99" s="70" t="str">
        <f ca="1">IF(ISNUMBER(C99),IF(D99&gt;=$H$53,0,IF(H99,EXP((D99-$C$66)/$C$65)*E99,EXP((D99-$C$66)/$C$65)*E99-IF(H100=E192,0,N(OFFSET($G$77,H100*2-2,0))))),"-")</f>
        <v>-</v>
      </c>
      <c r="G99" s="372" t="str">
        <f>IF(ISNUMBER(F99),ROUND((F99+F100)/2,1),"-")</f>
        <v>-</v>
      </c>
      <c r="H99" s="176" t="b">
        <v>0</v>
      </c>
      <c r="I99" s="99"/>
      <c r="J99" s="99"/>
      <c r="K99" s="99"/>
      <c r="L99" s="99"/>
      <c r="M99" s="99"/>
      <c r="N99" s="99"/>
      <c r="O99" s="99"/>
      <c r="P99" s="99"/>
      <c r="Q99" s="99"/>
      <c r="R99" s="99"/>
      <c r="S99" s="99"/>
      <c r="T99" s="99"/>
    </row>
    <row r="100" spans="2:20" ht="14.25" customHeight="1">
      <c r="B100" s="383"/>
      <c r="C100" s="69" t="str">
        <f>H39</f>
        <v>Образец12</v>
      </c>
      <c r="D100" s="69" t="str">
        <f t="shared" si="13"/>
        <v>-</v>
      </c>
      <c r="E100" s="174">
        <f>E99</f>
        <v>10</v>
      </c>
      <c r="F100" s="70" t="str">
        <f ca="1">IF(ISNUMBER(C100),IF(D100&gt;=$H$53,0,IF(H99,EXP((D100-$C$66)/$C$65)*E100,EXP((D100-$C$66)/$C$65)*E100-IF(H100=E192,0,N(OFFSET($G$77,H100*2-2,0))))),"-")</f>
        <v>-</v>
      </c>
      <c r="G100" s="373"/>
      <c r="H100" s="176">
        <v>0</v>
      </c>
      <c r="I100" s="99"/>
      <c r="J100" s="99"/>
      <c r="K100" s="99"/>
      <c r="L100" s="99"/>
      <c r="M100" s="99"/>
      <c r="N100" s="99"/>
      <c r="O100" s="99"/>
      <c r="P100" s="99"/>
      <c r="Q100" s="99"/>
      <c r="R100" s="99"/>
      <c r="S100" s="99"/>
      <c r="T100" s="99"/>
    </row>
    <row r="101" spans="2:20" ht="14.25" customHeight="1">
      <c r="B101" s="382" t="str">
        <f>G27</f>
        <v>Образец13</v>
      </c>
      <c r="C101" s="69" t="str">
        <f>G40</f>
        <v>Образец13</v>
      </c>
      <c r="D101" s="69" t="str">
        <f t="shared" si="13"/>
        <v>-</v>
      </c>
      <c r="E101" s="175">
        <f t="shared" si="10"/>
        <v>10</v>
      </c>
      <c r="F101" s="70" t="str">
        <f ca="1">IF(ISNUMBER(C101),IF(D101&gt;=$H$53,0,IF(H101,EXP((D101-$C$66)/$C$65)*E101,EXP((D101-$C$66)/$C$65)*E101-IF(H102=E194,0,N(OFFSET($G$77,H102*2-2,0))))),"-")</f>
        <v>-</v>
      </c>
      <c r="G101" s="372" t="str">
        <f>IF(ISNUMBER(F101),ROUND((F101+F102)/2,1),"-")</f>
        <v>-</v>
      </c>
      <c r="H101" s="176" t="b">
        <v>0</v>
      </c>
      <c r="I101" s="99"/>
      <c r="J101" s="99"/>
      <c r="K101" s="99"/>
      <c r="L101" s="99"/>
      <c r="M101" s="99"/>
      <c r="N101" s="99"/>
      <c r="O101" s="99"/>
      <c r="P101" s="99"/>
      <c r="Q101" s="99"/>
      <c r="R101" s="99"/>
      <c r="S101" s="99"/>
      <c r="T101" s="99"/>
    </row>
    <row r="102" spans="2:20" ht="14.25" customHeight="1">
      <c r="B102" s="383"/>
      <c r="C102" s="69" t="str">
        <f>H40</f>
        <v>Образец13</v>
      </c>
      <c r="D102" s="69" t="str">
        <f t="shared" si="13"/>
        <v>-</v>
      </c>
      <c r="E102" s="174">
        <f>E101</f>
        <v>10</v>
      </c>
      <c r="F102" s="70" t="str">
        <f ca="1">IF(ISNUMBER(C102),IF(D102&gt;=$H$53,0,IF(H101,EXP((D102-$C$66)/$C$65)*E102,EXP((D102-$C$66)/$C$65)*E102-IF(H102=E194,0,N(OFFSET($G$77,H102*2-2,0))))),"-")</f>
        <v>-</v>
      </c>
      <c r="G102" s="373"/>
      <c r="H102" s="176">
        <v>0</v>
      </c>
      <c r="I102" s="98"/>
      <c r="J102" s="99"/>
      <c r="K102" s="99"/>
      <c r="L102" s="99"/>
      <c r="M102" s="99"/>
      <c r="N102" s="99"/>
      <c r="O102" s="99"/>
      <c r="P102" s="99"/>
      <c r="Q102" s="99"/>
      <c r="R102" s="99"/>
      <c r="S102" s="99"/>
      <c r="T102" s="99"/>
    </row>
    <row r="103" spans="2:20" ht="14.25" customHeight="1">
      <c r="B103" s="382" t="str">
        <f>G28</f>
        <v>Образец14</v>
      </c>
      <c r="C103" s="69" t="str">
        <f>G41</f>
        <v>Образец14</v>
      </c>
      <c r="D103" s="69" t="str">
        <f t="shared" si="13"/>
        <v>-</v>
      </c>
      <c r="E103" s="175">
        <f t="shared" si="10"/>
        <v>10</v>
      </c>
      <c r="F103" s="70" t="str">
        <f ca="1">IF(ISNUMBER(C103),IF(D103&gt;=$H$53,0,IF(H103,EXP((D103-$C$66)/$C$65)*E103,EXP((D103-$C$66)/$C$65)*E103-IF(H104=E196,0,N(OFFSET($G$77,H104*2-2,0))))),"-")</f>
        <v>-</v>
      </c>
      <c r="G103" s="372" t="str">
        <f>IF(ISNUMBER(F103),ROUND((F103+F104)/2,1),"-")</f>
        <v>-</v>
      </c>
      <c r="H103" s="176" t="b">
        <v>0</v>
      </c>
      <c r="I103" s="98"/>
      <c r="J103" s="99"/>
      <c r="K103" s="99"/>
      <c r="L103" s="99"/>
      <c r="M103" s="99"/>
      <c r="N103" s="99"/>
      <c r="O103" s="99"/>
      <c r="P103" s="99"/>
      <c r="Q103" s="99"/>
      <c r="R103" s="99"/>
      <c r="S103" s="99"/>
      <c r="T103" s="99"/>
    </row>
    <row r="104" spans="2:20" ht="14.25" customHeight="1">
      <c r="B104" s="383"/>
      <c r="C104" s="69" t="str">
        <f>H41</f>
        <v>Образец14</v>
      </c>
      <c r="D104" s="69" t="str">
        <f t="shared" si="13"/>
        <v>-</v>
      </c>
      <c r="E104" s="174">
        <f>E103</f>
        <v>10</v>
      </c>
      <c r="F104" s="70" t="str">
        <f ca="1">IF(ISNUMBER(C104),IF(D104&gt;=$H$53,0,IF(H103,EXP((D104-$C$66)/$C$65)*E104,EXP((D104-$C$66)/$C$65)*E104-IF(H104=E196,0,N(OFFSET($G$77,H104*2-2,0))))),"-")</f>
        <v>-</v>
      </c>
      <c r="G104" s="373"/>
      <c r="H104" s="176">
        <v>0</v>
      </c>
      <c r="I104" s="98"/>
      <c r="J104" s="99"/>
      <c r="K104" s="99"/>
      <c r="L104" s="99"/>
      <c r="M104" s="99"/>
      <c r="N104" s="99"/>
      <c r="O104" s="99"/>
      <c r="P104" s="99"/>
      <c r="Q104" s="99"/>
      <c r="R104" s="99"/>
      <c r="S104" s="99"/>
      <c r="T104" s="99"/>
    </row>
    <row r="105" spans="2:20" ht="14.25" customHeight="1">
      <c r="B105" s="382" t="str">
        <f>G29</f>
        <v>Образец15</v>
      </c>
      <c r="C105" s="69" t="str">
        <f>G42</f>
        <v>Образец15</v>
      </c>
      <c r="D105" s="69" t="str">
        <f t="shared" si="13"/>
        <v>-</v>
      </c>
      <c r="E105" s="175">
        <f t="shared" si="10"/>
        <v>10</v>
      </c>
      <c r="F105" s="70" t="str">
        <f ca="1">IF(ISNUMBER(C105),IF(D105&gt;=$H$53,0,IF(H105,EXP((D105-$C$66)/$C$65)*E105,EXP((D105-$C$66)/$C$65)*E105-IF(H106=E198,0,N(OFFSET($G$77,H106*2-2,0))))),"-")</f>
        <v>-</v>
      </c>
      <c r="G105" s="372" t="str">
        <f>IF(ISNUMBER(F105),ROUND((F105+F106)/2,1),"-")</f>
        <v>-</v>
      </c>
      <c r="H105" s="176" t="b">
        <v>0</v>
      </c>
      <c r="I105" s="98"/>
      <c r="J105" s="99"/>
      <c r="K105" s="99"/>
      <c r="L105" s="99"/>
      <c r="M105" s="99"/>
      <c r="N105" s="99"/>
      <c r="O105" s="99"/>
      <c r="P105" s="99"/>
      <c r="Q105" s="99"/>
      <c r="R105" s="99"/>
      <c r="S105" s="99"/>
      <c r="T105" s="99"/>
    </row>
    <row r="106" spans="2:20" ht="14.25" customHeight="1">
      <c r="B106" s="383"/>
      <c r="C106" s="69" t="str">
        <f>H42</f>
        <v>Образец15</v>
      </c>
      <c r="D106" s="69" t="str">
        <f t="shared" si="13"/>
        <v>-</v>
      </c>
      <c r="E106" s="174">
        <f>E105</f>
        <v>10</v>
      </c>
      <c r="F106" s="70" t="str">
        <f ca="1">IF(ISNUMBER(C106),IF(D106&gt;=$H$53,0,IF(H105,EXP((D106-$C$66)/$C$65)*E106,EXP((D106-$C$66)/$C$65)*E106-IF(H106=E198,0,N(OFFSET($G$77,H106*2-2,0))))),"-")</f>
        <v>-</v>
      </c>
      <c r="G106" s="373"/>
      <c r="H106" s="176">
        <v>0</v>
      </c>
      <c r="I106" s="98"/>
      <c r="J106" s="99"/>
      <c r="K106" s="99"/>
      <c r="L106" s="99"/>
      <c r="M106" s="99"/>
      <c r="N106" s="99"/>
      <c r="O106" s="99"/>
      <c r="P106" s="99"/>
      <c r="Q106" s="99"/>
      <c r="R106" s="99"/>
      <c r="S106" s="99"/>
      <c r="T106" s="99"/>
    </row>
    <row r="107" spans="2:20" ht="14.25" customHeight="1">
      <c r="B107" s="382" t="str">
        <f>G30</f>
        <v>Образец16</v>
      </c>
      <c r="C107" s="69" t="str">
        <f>G43</f>
        <v>Образец16</v>
      </c>
      <c r="D107" s="69" t="str">
        <f t="shared" si="13"/>
        <v>-</v>
      </c>
      <c r="E107" s="175">
        <f t="shared" si="10"/>
        <v>10</v>
      </c>
      <c r="F107" s="70" t="str">
        <f ca="1">IF(ISNUMBER(C107),IF(D107&gt;=$H$53,0,IF(H107,EXP((D107-$C$66)/$C$65)*E107,EXP((D107-$C$66)/$C$65)*E107-IF(H108=E200,0,N(OFFSET($G$77,H108*2-2,0))))),"-")</f>
        <v>-</v>
      </c>
      <c r="G107" s="372" t="str">
        <f>IF(ISNUMBER(F107),ROUND((F107+F108)/2,1),"-")</f>
        <v>-</v>
      </c>
      <c r="H107" s="176" t="b">
        <v>0</v>
      </c>
      <c r="I107" s="98"/>
      <c r="J107" s="99"/>
      <c r="K107" s="99"/>
      <c r="L107" s="99"/>
      <c r="M107" s="99"/>
      <c r="N107" s="99"/>
      <c r="O107" s="99"/>
      <c r="P107" s="99"/>
      <c r="Q107" s="99"/>
      <c r="R107" s="99"/>
      <c r="S107" s="99"/>
      <c r="T107" s="99"/>
    </row>
    <row r="108" spans="2:20" ht="14.25" customHeight="1">
      <c r="B108" s="383"/>
      <c r="C108" s="69" t="str">
        <f>H43</f>
        <v>Образец16</v>
      </c>
      <c r="D108" s="69" t="str">
        <f t="shared" si="13"/>
        <v>-</v>
      </c>
      <c r="E108" s="174">
        <f>E107</f>
        <v>10</v>
      </c>
      <c r="F108" s="70" t="str">
        <f ca="1">IF(ISNUMBER(C108),IF(D108&gt;=$H$53,0,IF(H107,EXP((D108-$C$66)/$C$65)*E108,EXP((D108-$C$66)/$C$65)*E108-IF(H108=E200,0,N(OFFSET($G$77,H108*2-2,0))))),"-")</f>
        <v>-</v>
      </c>
      <c r="G108" s="373"/>
      <c r="H108" s="176">
        <v>0</v>
      </c>
      <c r="I108" s="98"/>
      <c r="J108" s="99"/>
      <c r="K108" s="99"/>
      <c r="L108" s="99"/>
      <c r="M108" s="99"/>
      <c r="N108" s="99"/>
      <c r="O108" s="99"/>
      <c r="P108" s="99"/>
      <c r="Q108" s="99"/>
      <c r="R108" s="99"/>
      <c r="S108" s="99"/>
      <c r="T108" s="99"/>
    </row>
    <row r="109" spans="2:20" ht="14.25" customHeight="1">
      <c r="B109" s="382" t="str">
        <f>G31</f>
        <v>Образец17</v>
      </c>
      <c r="C109" s="69" t="str">
        <f>G44</f>
        <v>Образец17</v>
      </c>
      <c r="D109" s="69" t="str">
        <f t="shared" si="13"/>
        <v>-</v>
      </c>
      <c r="E109" s="175">
        <f t="shared" si="10"/>
        <v>10</v>
      </c>
      <c r="F109" s="70" t="str">
        <f ca="1">IF(ISNUMBER(C109),IF(D109&gt;=$H$53,0,IF(H109,EXP((D109-$C$66)/$C$65)*E109,EXP((D109-$C$66)/$C$65)*E109-IF(H110=E202,0,N(OFFSET($G$77,H110*2-2,0))))),"-")</f>
        <v>-</v>
      </c>
      <c r="G109" s="372" t="str">
        <f>IF(ISNUMBER(F109),ROUND((F109+F110)/2,1),"-")</f>
        <v>-</v>
      </c>
      <c r="H109" s="176" t="b">
        <v>0</v>
      </c>
      <c r="I109" s="98"/>
      <c r="J109" s="99"/>
      <c r="K109" s="99"/>
      <c r="L109" s="99"/>
      <c r="M109" s="99"/>
      <c r="N109" s="99"/>
      <c r="O109" s="99"/>
      <c r="P109" s="99"/>
      <c r="Q109" s="99"/>
      <c r="R109" s="99"/>
      <c r="S109" s="99"/>
      <c r="T109" s="99"/>
    </row>
    <row r="110" spans="2:20" ht="14.25" customHeight="1">
      <c r="B110" s="383"/>
      <c r="C110" s="69" t="str">
        <f>H44</f>
        <v>Образец17</v>
      </c>
      <c r="D110" s="69" t="str">
        <f t="shared" si="13"/>
        <v>-</v>
      </c>
      <c r="E110" s="174">
        <f>E109</f>
        <v>10</v>
      </c>
      <c r="F110" s="70" t="str">
        <f ca="1">IF(ISNUMBER(C110),IF(D110&gt;=$H$53,0,IF(H109,EXP((D110-$C$66)/$C$65)*E110,EXP((D110-$C$66)/$C$65)*E110-IF(H110=E202,0,N(OFFSET($G$77,H110*2-2,0))))),"-")</f>
        <v>-</v>
      </c>
      <c r="G110" s="373"/>
      <c r="H110" s="176">
        <v>0</v>
      </c>
      <c r="I110" s="98"/>
      <c r="J110" s="99"/>
      <c r="K110" s="99"/>
      <c r="L110" s="99"/>
      <c r="M110" s="99"/>
      <c r="N110" s="99"/>
      <c r="O110" s="99"/>
      <c r="P110" s="99"/>
      <c r="Q110" s="99"/>
      <c r="R110" s="99"/>
      <c r="S110" s="99"/>
      <c r="T110" s="99"/>
    </row>
    <row r="111" spans="2:20" ht="14.25" customHeight="1">
      <c r="B111" s="382" t="str">
        <f>G32</f>
        <v>Образец18</v>
      </c>
      <c r="C111" s="69" t="str">
        <f>G45</f>
        <v>Образец18</v>
      </c>
      <c r="D111" s="69" t="str">
        <f t="shared" si="13"/>
        <v>-</v>
      </c>
      <c r="E111" s="175">
        <f t="shared" si="10"/>
        <v>10</v>
      </c>
      <c r="F111" s="70" t="str">
        <f ca="1">IF(ISNUMBER(C111),IF(D111&gt;=$H$53,0,IF(H111,EXP((D111-$C$66)/$C$65)*E111,EXP((D111-$C$66)/$C$65)*E111-IF(H112=E204,0,N(OFFSET($G$77,H112*2-2,0))))),"-")</f>
        <v>-</v>
      </c>
      <c r="G111" s="372" t="str">
        <f>IF(ISNUMBER(F111),ROUND((F111+F112)/2,1),"-")</f>
        <v>-</v>
      </c>
      <c r="H111" s="176" t="b">
        <v>0</v>
      </c>
      <c r="I111" s="98"/>
      <c r="J111" s="99"/>
      <c r="K111" s="99"/>
      <c r="L111" s="99"/>
      <c r="M111" s="99"/>
      <c r="N111" s="99"/>
      <c r="O111" s="99"/>
      <c r="P111" s="99"/>
      <c r="Q111" s="99"/>
      <c r="R111" s="99"/>
      <c r="S111" s="99"/>
      <c r="T111" s="99"/>
    </row>
    <row r="112" spans="2:20" ht="14.25" customHeight="1">
      <c r="B112" s="383"/>
      <c r="C112" s="69" t="str">
        <f>H45</f>
        <v>Образец18</v>
      </c>
      <c r="D112" s="69" t="str">
        <f t="shared" si="13"/>
        <v>-</v>
      </c>
      <c r="E112" s="174">
        <f>E111</f>
        <v>10</v>
      </c>
      <c r="F112" s="70" t="str">
        <f ca="1">IF(ISNUMBER(C112),IF(D112&gt;=$H$53,0,IF(H111,EXP((D112-$C$66)/$C$65)*E112,EXP((D112-$C$66)/$C$65)*E112-IF(H112=E204,0,N(OFFSET($G$77,H112*2-2,0))))),"-")</f>
        <v>-</v>
      </c>
      <c r="G112" s="373"/>
      <c r="H112" s="176">
        <v>0</v>
      </c>
      <c r="I112" s="98"/>
      <c r="J112" s="322" t="s">
        <v>205</v>
      </c>
      <c r="K112" s="322" t="s">
        <v>211</v>
      </c>
      <c r="L112" s="324" t="s">
        <v>191</v>
      </c>
      <c r="M112" s="322" t="s">
        <v>207</v>
      </c>
      <c r="N112" s="324" t="s">
        <v>32</v>
      </c>
      <c r="O112" s="99"/>
      <c r="P112" s="99"/>
      <c r="Q112" s="99"/>
      <c r="R112" s="99"/>
      <c r="S112" s="99"/>
      <c r="T112" s="99"/>
    </row>
    <row r="113" spans="2:20" ht="14.25" customHeight="1">
      <c r="B113" s="382" t="str">
        <f>I25</f>
        <v>Образец19</v>
      </c>
      <c r="C113" s="69" t="str">
        <f>I38</f>
        <v>Образец19</v>
      </c>
      <c r="D113" s="69" t="str">
        <f t="shared" si="13"/>
        <v>-</v>
      </c>
      <c r="E113" s="175">
        <f t="shared" si="10"/>
        <v>10</v>
      </c>
      <c r="F113" s="70" t="str">
        <f ca="1">IF(ISNUMBER(C113),IF(D113&gt;=$H$53,0,IF(H113,EXP((D113-$C$66)/$C$65)*E113,EXP((D113-$C$66)/$C$65)*E113-IF(H114=E206,0,N(OFFSET($G$77,H114*2-2,0))))),"-")</f>
        <v>-</v>
      </c>
      <c r="G113" s="372" t="str">
        <f>IF(ISNUMBER(F113),ROUND((F113+F114)/2,1),"-")</f>
        <v>-</v>
      </c>
      <c r="H113" s="176" t="b">
        <v>0</v>
      </c>
      <c r="I113" s="98"/>
      <c r="J113" s="323"/>
      <c r="K113" s="323"/>
      <c r="L113" s="325"/>
      <c r="M113" s="323"/>
      <c r="N113" s="325"/>
      <c r="O113" s="99"/>
      <c r="P113" s="99"/>
      <c r="Q113" s="99"/>
      <c r="R113" s="99"/>
      <c r="S113" s="99"/>
      <c r="T113" s="99"/>
    </row>
    <row r="114" spans="2:20" ht="14.25" customHeight="1">
      <c r="B114" s="383"/>
      <c r="C114" s="69" t="str">
        <f>J38</f>
        <v>Образец19</v>
      </c>
      <c r="D114" s="69" t="str">
        <f t="shared" si="13"/>
        <v>-</v>
      </c>
      <c r="E114" s="174">
        <f>E113</f>
        <v>10</v>
      </c>
      <c r="F114" s="70" t="str">
        <f ca="1">IF(ISNUMBER(C114),IF(D114&gt;=$H$53,0,IF(H113,EXP((D114-$C$66)/$C$65)*E114,EXP((D114-$C$66)/$C$65)*E114-IF(H114=E206,0,N(OFFSET($G$77,H114*2-2,0))))),"-")</f>
        <v>-</v>
      </c>
      <c r="G114" s="373"/>
      <c r="H114" s="176">
        <v>0</v>
      </c>
      <c r="I114" s="98"/>
      <c r="J114" s="72" t="s">
        <v>180</v>
      </c>
      <c r="K114" s="170">
        <f aca="true" t="shared" si="14" ref="K114:K119">C52</f>
        <v>0</v>
      </c>
      <c r="L114" s="73">
        <f aca="true" t="shared" si="15" ref="L114:N119">G52</f>
        <v>2.1685</v>
      </c>
      <c r="M114" s="73">
        <f t="shared" si="15"/>
        <v>1</v>
      </c>
      <c r="N114" s="173">
        <f t="shared" si="15"/>
        <v>0.029021214445747155</v>
      </c>
      <c r="O114" s="99"/>
      <c r="P114" s="99"/>
      <c r="Q114" s="99"/>
      <c r="R114" s="99"/>
      <c r="S114" s="99"/>
      <c r="T114" s="99"/>
    </row>
    <row r="115" spans="2:20" ht="14.25" customHeight="1">
      <c r="B115" s="382" t="str">
        <f>I26</f>
        <v>Образец20</v>
      </c>
      <c r="C115" s="69" t="str">
        <f>I39</f>
        <v>Образец20</v>
      </c>
      <c r="D115" s="69" t="str">
        <f t="shared" si="13"/>
        <v>-</v>
      </c>
      <c r="E115" s="175">
        <f t="shared" si="10"/>
        <v>10</v>
      </c>
      <c r="F115" s="70" t="str">
        <f ca="1">IF(ISNUMBER(C115),IF(D115&gt;=$H$53,0,IF(H115,EXP((D115-$C$66)/$C$65)*E115,EXP((D115-$C$66)/$C$65)*E115-IF(H116=E208,0,N(OFFSET($G$77,H116*2-2,0))))),"-")</f>
        <v>-</v>
      </c>
      <c r="G115" s="372" t="str">
        <f>IF(ISNUMBER(F115),ROUND((F115+F116)/2,1),"-")</f>
        <v>-</v>
      </c>
      <c r="H115" s="176" t="b">
        <v>0</v>
      </c>
      <c r="I115" s="98"/>
      <c r="J115" s="72" t="s">
        <v>181</v>
      </c>
      <c r="K115" s="170">
        <f t="shared" si="14"/>
        <v>0.5</v>
      </c>
      <c r="L115" s="73">
        <f t="shared" si="15"/>
        <v>1.83705</v>
      </c>
      <c r="M115" s="73">
        <f t="shared" si="15"/>
        <v>0.8471524094996542</v>
      </c>
      <c r="N115" s="173">
        <f t="shared" si="15"/>
        <v>0.023056365473489694</v>
      </c>
      <c r="O115" s="99"/>
      <c r="P115" s="99"/>
      <c r="Q115" s="99"/>
      <c r="R115" s="99"/>
      <c r="S115" s="99"/>
      <c r="T115" s="99"/>
    </row>
    <row r="116" spans="2:20" ht="14.25" customHeight="1">
      <c r="B116" s="383"/>
      <c r="C116" s="69" t="str">
        <f>J39</f>
        <v>Образец20</v>
      </c>
      <c r="D116" s="69" t="str">
        <f t="shared" si="13"/>
        <v>-</v>
      </c>
      <c r="E116" s="174">
        <f>E115</f>
        <v>10</v>
      </c>
      <c r="F116" s="70" t="str">
        <f ca="1">IF(ISNUMBER(C116),IF(D116&gt;=$H$53,0,IF(H115,EXP((D116-$C$66)/$C$65)*E116,EXP((D116-$C$66)/$C$65)*E116-IF(H116=E208,0,N(OFFSET($G$77,H116*2-2,0))))),"-")</f>
        <v>-</v>
      </c>
      <c r="G116" s="373"/>
      <c r="H116" s="176">
        <v>0</v>
      </c>
      <c r="I116" s="86"/>
      <c r="J116" s="72" t="s">
        <v>182</v>
      </c>
      <c r="K116" s="170">
        <f t="shared" si="14"/>
        <v>1</v>
      </c>
      <c r="L116" s="73">
        <f t="shared" si="15"/>
        <v>1.4820000000000002</v>
      </c>
      <c r="M116" s="73">
        <f t="shared" si="15"/>
        <v>0.6834217200830068</v>
      </c>
      <c r="N116" s="173">
        <f t="shared" si="15"/>
        <v>0.006679821144812194</v>
      </c>
      <c r="Q116" s="99"/>
      <c r="R116" s="99"/>
      <c r="S116" s="99"/>
      <c r="T116" s="99"/>
    </row>
    <row r="117" spans="2:20" ht="14.25" customHeight="1">
      <c r="B117" s="382" t="str">
        <f>I27</f>
        <v>Образец21</v>
      </c>
      <c r="C117" s="69" t="str">
        <f>I40</f>
        <v>Образец21</v>
      </c>
      <c r="D117" s="69" t="str">
        <f t="shared" si="13"/>
        <v>-</v>
      </c>
      <c r="E117" s="175">
        <f t="shared" si="10"/>
        <v>10</v>
      </c>
      <c r="F117" s="70" t="str">
        <f ca="1">IF(ISNUMBER(C117),IF(D117&gt;=$H$53,0,IF(H117,EXP((D117-$C$66)/$C$65)*E117,EXP((D117-$C$66)/$C$65)*E117-IF(H118=E210,0,N(OFFSET($G$77,H118*2-2,0))))),"-")</f>
        <v>-</v>
      </c>
      <c r="G117" s="372" t="str">
        <f>IF(ISNUMBER(F117),ROUND((F117+F118)/2,1),"-")</f>
        <v>-</v>
      </c>
      <c r="H117" s="176" t="b">
        <v>0</v>
      </c>
      <c r="I117" s="86"/>
      <c r="J117" s="72" t="s">
        <v>183</v>
      </c>
      <c r="K117" s="170">
        <f t="shared" si="14"/>
        <v>2.5</v>
      </c>
      <c r="L117" s="73">
        <f t="shared" si="15"/>
        <v>1.075</v>
      </c>
      <c r="M117" s="73">
        <f t="shared" si="15"/>
        <v>0.4957343786027208</v>
      </c>
      <c r="N117" s="173">
        <f t="shared" si="15"/>
        <v>0.06314627999433362</v>
      </c>
      <c r="Q117" s="99"/>
      <c r="R117" s="99"/>
      <c r="S117" s="99"/>
      <c r="T117" s="99"/>
    </row>
    <row r="118" spans="2:20" ht="14.25" customHeight="1">
      <c r="B118" s="383"/>
      <c r="C118" s="69" t="str">
        <f>J40</f>
        <v>Образец21</v>
      </c>
      <c r="D118" s="69" t="str">
        <f t="shared" si="13"/>
        <v>-</v>
      </c>
      <c r="E118" s="174">
        <f>E117</f>
        <v>10</v>
      </c>
      <c r="F118" s="70" t="str">
        <f ca="1">IF(ISNUMBER(C118),IF(D118&gt;=$H$53,0,IF(H117,EXP((D118-$C$66)/$C$65)*E118,EXP((D118-$C$66)/$C$65)*E118-IF(H118=E210,0,N(OFFSET($G$77,H118*2-2,0))))),"-")</f>
        <v>-</v>
      </c>
      <c r="G118" s="373"/>
      <c r="H118" s="176">
        <v>0</v>
      </c>
      <c r="I118" s="86"/>
      <c r="J118" s="72" t="s">
        <v>184</v>
      </c>
      <c r="K118" s="170">
        <f t="shared" si="14"/>
        <v>5</v>
      </c>
      <c r="L118" s="73">
        <f t="shared" si="15"/>
        <v>0.8275</v>
      </c>
      <c r="M118" s="73">
        <f t="shared" si="15"/>
        <v>0.3816001844593037</v>
      </c>
      <c r="N118" s="173">
        <f t="shared" si="15"/>
        <v>0.026489800866202916</v>
      </c>
      <c r="Q118" s="99"/>
      <c r="R118" s="99"/>
      <c r="S118" s="99"/>
      <c r="T118" s="99"/>
    </row>
    <row r="119" spans="2:20" ht="14.25" customHeight="1">
      <c r="B119" s="382" t="str">
        <f>I28</f>
        <v>Образец22</v>
      </c>
      <c r="C119" s="69" t="str">
        <f>I41</f>
        <v>Образец22</v>
      </c>
      <c r="D119" s="69" t="str">
        <f t="shared" si="13"/>
        <v>-</v>
      </c>
      <c r="E119" s="175">
        <f t="shared" si="10"/>
        <v>10</v>
      </c>
      <c r="F119" s="70" t="str">
        <f ca="1">IF(ISNUMBER(C119),IF(D119&gt;=$H$53,0,IF(H119,EXP((D119-$C$66)/$C$65)*E119,EXP((D119-$C$66)/$C$65)*E119-IF(H120=E212,0,N(OFFSET($G$77,H120*2-2,0))))),"-")</f>
        <v>-</v>
      </c>
      <c r="G119" s="372" t="str">
        <f>IF(ISNUMBER(F119),ROUND((F119+F120)/2,1),"-")</f>
        <v>-</v>
      </c>
      <c r="H119" s="176" t="b">
        <v>0</v>
      </c>
      <c r="I119" s="86"/>
      <c r="J119" s="72" t="s">
        <v>185</v>
      </c>
      <c r="K119" s="170">
        <f t="shared" si="14"/>
        <v>15</v>
      </c>
      <c r="L119" s="73">
        <f t="shared" si="15"/>
        <v>0.42300000000000004</v>
      </c>
      <c r="M119" s="73">
        <f t="shared" si="15"/>
        <v>0.1950657136269311</v>
      </c>
      <c r="N119" s="173">
        <f t="shared" si="15"/>
        <v>0.06686588947390516</v>
      </c>
      <c r="Q119" s="99"/>
      <c r="R119" s="99"/>
      <c r="S119" s="99"/>
      <c r="T119" s="99"/>
    </row>
    <row r="120" spans="2:20" ht="14.25" customHeight="1">
      <c r="B120" s="383"/>
      <c r="C120" s="69" t="str">
        <f>J41</f>
        <v>Образец22</v>
      </c>
      <c r="D120" s="69" t="str">
        <f t="shared" si="13"/>
        <v>-</v>
      </c>
      <c r="E120" s="174">
        <f>E119</f>
        <v>10</v>
      </c>
      <c r="F120" s="70" t="str">
        <f ca="1">IF(ISNUMBER(C120),IF(D120&gt;=$H$53,0,IF(H119,EXP((D120-$C$66)/$C$65)*E120,EXP((D120-$C$66)/$C$65)*E120-IF(H120=E212,0,N(OFFSET($G$77,H120*2-2,0))))),"-")</f>
        <v>-</v>
      </c>
      <c r="G120" s="373"/>
      <c r="H120" s="176">
        <v>0</v>
      </c>
      <c r="I120" s="86"/>
      <c r="Q120" s="99"/>
      <c r="R120" s="99"/>
      <c r="S120" s="99"/>
      <c r="T120" s="99"/>
    </row>
    <row r="121" spans="2:20" ht="14.25" customHeight="1">
      <c r="B121" s="382" t="str">
        <f>I29</f>
        <v>Образец23</v>
      </c>
      <c r="C121" s="69" t="str">
        <f>I42</f>
        <v>Образец23</v>
      </c>
      <c r="D121" s="69" t="str">
        <f t="shared" si="13"/>
        <v>-</v>
      </c>
      <c r="E121" s="175">
        <f t="shared" si="10"/>
        <v>10</v>
      </c>
      <c r="F121" s="70" t="str">
        <f ca="1">IF(ISNUMBER(C121),IF(D121&gt;=$H$53,0,IF(H121,EXP((D121-$C$66)/$C$65)*E121,EXP((D121-$C$66)/$C$65)*E121-IF(H122=E214,0,N(OFFSET($G$77,H122*2-2,0))))),"-")</f>
        <v>-</v>
      </c>
      <c r="G121" s="372" t="str">
        <f>IF(ISNUMBER(F121),ROUND((F121+F122)/2,1),"-")</f>
        <v>-</v>
      </c>
      <c r="H121" s="176" t="b">
        <v>0</v>
      </c>
      <c r="I121" s="86"/>
      <c r="Q121" s="99"/>
      <c r="R121" s="99"/>
      <c r="S121" s="99"/>
      <c r="T121" s="99"/>
    </row>
    <row r="122" spans="2:20" ht="14.25" customHeight="1">
      <c r="B122" s="383"/>
      <c r="C122" s="69" t="str">
        <f>J42</f>
        <v>Образец23</v>
      </c>
      <c r="D122" s="69" t="str">
        <f t="shared" si="13"/>
        <v>-</v>
      </c>
      <c r="E122" s="174">
        <f>E121</f>
        <v>10</v>
      </c>
      <c r="F122" s="70" t="str">
        <f ca="1">IF(ISNUMBER(C122),IF(D122&gt;=$H$53,0,IF(H121,EXP((D122-$C$66)/$C$65)*E122,EXP((D122-$C$66)/$C$65)*E122-IF(H122=E214,0,N(OFFSET($G$77,H122*2-2,0))))),"-")</f>
        <v>-</v>
      </c>
      <c r="G122" s="373"/>
      <c r="H122" s="176">
        <v>0</v>
      </c>
      <c r="I122" s="86"/>
      <c r="Q122" s="99"/>
      <c r="R122" s="99"/>
      <c r="S122" s="99"/>
      <c r="T122" s="99"/>
    </row>
    <row r="123" spans="2:20" ht="14.25" customHeight="1">
      <c r="B123" s="382" t="str">
        <f>I30</f>
        <v>Образец24</v>
      </c>
      <c r="C123" s="69" t="str">
        <f>I43</f>
        <v>Образец24</v>
      </c>
      <c r="D123" s="69" t="str">
        <f t="shared" si="13"/>
        <v>-</v>
      </c>
      <c r="E123" s="175">
        <f t="shared" si="10"/>
        <v>10</v>
      </c>
      <c r="F123" s="70" t="str">
        <f ca="1">IF(ISNUMBER(C123),IF(D123&gt;=$H$53,0,IF(H123,EXP((D123-$C$66)/$C$65)*E123,EXP((D123-$C$66)/$C$65)*E123-IF(H124=E216,0,N(OFFSET($G$77,H124*2-2,0))))),"-")</f>
        <v>-</v>
      </c>
      <c r="G123" s="372" t="str">
        <f>IF(ISNUMBER(F123),ROUND((F123+F124)/2,1),"-")</f>
        <v>-</v>
      </c>
      <c r="H123" s="176" t="b">
        <v>0</v>
      </c>
      <c r="I123" s="86"/>
      <c r="J123" s="98"/>
      <c r="K123" s="98"/>
      <c r="L123" s="98"/>
      <c r="Q123" s="99"/>
      <c r="R123" s="99"/>
      <c r="S123" s="99"/>
      <c r="T123" s="99"/>
    </row>
    <row r="124" spans="2:20" ht="14.25" customHeight="1">
      <c r="B124" s="383"/>
      <c r="C124" s="69" t="str">
        <f>J43</f>
        <v>Образец24</v>
      </c>
      <c r="D124" s="69" t="str">
        <f t="shared" si="13"/>
        <v>-</v>
      </c>
      <c r="E124" s="174">
        <f>E123</f>
        <v>10</v>
      </c>
      <c r="F124" s="70" t="str">
        <f ca="1">IF(ISNUMBER(C124),IF(D124&gt;=$H$53,0,IF(H123,EXP((D124-$C$66)/$C$65)*E124,EXP((D124-$C$66)/$C$65)*E124-IF(H124=E216,0,N(OFFSET($G$77,H124*2-2,0))))),"-")</f>
        <v>-</v>
      </c>
      <c r="G124" s="373"/>
      <c r="H124" s="176">
        <v>0</v>
      </c>
      <c r="I124" s="86"/>
      <c r="J124" s="98"/>
      <c r="K124" s="98"/>
      <c r="L124" s="98"/>
      <c r="Q124" s="99"/>
      <c r="R124" s="99"/>
      <c r="S124" s="99"/>
      <c r="T124" s="99"/>
    </row>
    <row r="125" spans="2:20" ht="14.25" customHeight="1">
      <c r="B125" s="382" t="str">
        <f>I31</f>
        <v>Образец25</v>
      </c>
      <c r="C125" s="69" t="str">
        <f>I44</f>
        <v>Образец25</v>
      </c>
      <c r="D125" s="69" t="str">
        <f t="shared" si="13"/>
        <v>-</v>
      </c>
      <c r="E125" s="175">
        <f t="shared" si="10"/>
        <v>10</v>
      </c>
      <c r="F125" s="70" t="str">
        <f ca="1">IF(ISNUMBER(C125),IF(D125&gt;=$H$53,0,IF(H125,EXP((D125-$C$66)/$C$65)*E125,EXP((D125-$C$66)/$C$65)*E125-IF(H126=E218,0,N(OFFSET($G$77,H126*2-2,0))))),"-")</f>
        <v>-</v>
      </c>
      <c r="G125" s="372" t="str">
        <f>IF(ISNUMBER(F125),ROUND((F125+F126)/2,1),"-")</f>
        <v>-</v>
      </c>
      <c r="H125" s="176" t="b">
        <v>0</v>
      </c>
      <c r="I125" s="86"/>
      <c r="J125" s="98"/>
      <c r="K125" s="98"/>
      <c r="L125" s="98"/>
      <c r="Q125" s="99"/>
      <c r="R125" s="99"/>
      <c r="S125" s="99"/>
      <c r="T125" s="99"/>
    </row>
    <row r="126" spans="2:20" ht="14.25" customHeight="1">
      <c r="B126" s="383"/>
      <c r="C126" s="69" t="str">
        <f>J44</f>
        <v>Образец25</v>
      </c>
      <c r="D126" s="69" t="str">
        <f t="shared" si="13"/>
        <v>-</v>
      </c>
      <c r="E126" s="174">
        <f>E125</f>
        <v>10</v>
      </c>
      <c r="F126" s="70" t="str">
        <f ca="1">IF(ISNUMBER(C126),IF(D126&gt;=$H$53,0,IF(H125,EXP((D126-$C$66)/$C$65)*E126,EXP((D126-$C$66)/$C$65)*E126-IF(H126=E218,0,N(OFFSET($G$77,H126*2-2,0))))),"-")</f>
        <v>-</v>
      </c>
      <c r="G126" s="373"/>
      <c r="H126" s="176">
        <v>0</v>
      </c>
      <c r="I126" s="86"/>
      <c r="J126" s="98"/>
      <c r="K126" s="98"/>
      <c r="L126" s="98"/>
      <c r="Q126" s="99"/>
      <c r="R126" s="99"/>
      <c r="S126" s="99"/>
      <c r="T126" s="99"/>
    </row>
    <row r="127" spans="2:20" ht="14.25" customHeight="1">
      <c r="B127" s="382" t="str">
        <f>I32</f>
        <v>Образец26</v>
      </c>
      <c r="C127" s="69" t="str">
        <f>I45</f>
        <v>Образец26</v>
      </c>
      <c r="D127" s="69" t="str">
        <f t="shared" si="13"/>
        <v>-</v>
      </c>
      <c r="E127" s="175">
        <f t="shared" si="10"/>
        <v>10</v>
      </c>
      <c r="F127" s="70" t="str">
        <f ca="1">IF(ISNUMBER(C127),IF(D127&gt;=$H$53,0,IF(H127,EXP((D127-$C$66)/$C$65)*E127,EXP((D127-$C$66)/$C$65)*E127-IF(H128=E220,0,N(OFFSET($G$77,H128*2-2,0))))),"-")</f>
        <v>-</v>
      </c>
      <c r="G127" s="372" t="str">
        <f>IF(ISNUMBER(F127),ROUND((F127+F128)/2,1),"-")</f>
        <v>-</v>
      </c>
      <c r="H127" s="176" t="b">
        <v>0</v>
      </c>
      <c r="I127" s="86"/>
      <c r="J127" s="98"/>
      <c r="K127" s="98"/>
      <c r="L127" s="98"/>
      <c r="Q127" s="99"/>
      <c r="R127" s="99"/>
      <c r="S127" s="99"/>
      <c r="T127" s="99"/>
    </row>
    <row r="128" spans="2:20" ht="14.25" customHeight="1">
      <c r="B128" s="383"/>
      <c r="C128" s="69" t="str">
        <f>J45</f>
        <v>Образец26</v>
      </c>
      <c r="D128" s="69" t="str">
        <f t="shared" si="13"/>
        <v>-</v>
      </c>
      <c r="E128" s="174">
        <f>E127</f>
        <v>10</v>
      </c>
      <c r="F128" s="70" t="str">
        <f ca="1">IF(ISNUMBER(C128),IF(D128&gt;=$H$53,0,IF(H127,EXP((D128-$C$66)/$C$65)*E128,EXP((D128-$C$66)/$C$65)*E128-IF(H128=E220,0,N(OFFSET($G$77,H128*2-2,0))))),"-")</f>
        <v>-</v>
      </c>
      <c r="G128" s="373"/>
      <c r="H128" s="176">
        <v>0</v>
      </c>
      <c r="I128" s="86"/>
      <c r="J128" s="98"/>
      <c r="K128" s="98"/>
      <c r="L128" s="98"/>
      <c r="Q128" s="99"/>
      <c r="R128" s="99"/>
      <c r="S128" s="99"/>
      <c r="T128" s="99"/>
    </row>
    <row r="129" spans="2:20" ht="14.25" customHeight="1">
      <c r="B129" s="382" t="str">
        <f>K25</f>
        <v>Образец27</v>
      </c>
      <c r="C129" s="69" t="str">
        <f>K38</f>
        <v>Образец27</v>
      </c>
      <c r="D129" s="69" t="str">
        <f t="shared" si="13"/>
        <v>-</v>
      </c>
      <c r="E129" s="175">
        <f t="shared" si="10"/>
        <v>10</v>
      </c>
      <c r="F129" s="70" t="str">
        <f ca="1">IF(ISNUMBER(C129),IF(D129&gt;=$H$53,0,IF(H129,EXP((D129-$C$66)/$C$65)*E129,EXP((D129-$C$66)/$C$65)*E129-IF(H130=E222,0,N(OFFSET($G$77,H130*2-2,0))))),"-")</f>
        <v>-</v>
      </c>
      <c r="G129" s="372" t="str">
        <f>IF(ISNUMBER(F129),ROUND((F129+F130)/2,1),"-")</f>
        <v>-</v>
      </c>
      <c r="H129" s="176" t="b">
        <v>0</v>
      </c>
      <c r="I129" s="86"/>
      <c r="Q129" s="99"/>
      <c r="R129" s="99"/>
      <c r="S129" s="99"/>
      <c r="T129" s="99"/>
    </row>
    <row r="130" spans="2:20" ht="14.25" customHeight="1">
      <c r="B130" s="383"/>
      <c r="C130" s="69" t="str">
        <f>L38</f>
        <v>Образец27</v>
      </c>
      <c r="D130" s="69" t="str">
        <f t="shared" si="13"/>
        <v>-</v>
      </c>
      <c r="E130" s="174">
        <f>E129</f>
        <v>10</v>
      </c>
      <c r="F130" s="70" t="str">
        <f ca="1">IF(ISNUMBER(C130),IF(D130&gt;=$H$53,0,IF(H129,EXP((D130-$C$66)/$C$65)*E130,EXP((D130-$C$66)/$C$65)*E130-IF(H130=E222,0,N(OFFSET($G$77,H130*2-2,0))))),"-")</f>
        <v>-</v>
      </c>
      <c r="G130" s="373"/>
      <c r="H130" s="176">
        <v>0</v>
      </c>
      <c r="I130" s="86"/>
      <c r="Q130" s="99"/>
      <c r="R130" s="99"/>
      <c r="S130" s="99"/>
      <c r="T130" s="99"/>
    </row>
    <row r="131" spans="2:20" ht="14.25" customHeight="1">
      <c r="B131" s="382" t="str">
        <f>K26</f>
        <v>Образец28</v>
      </c>
      <c r="C131" s="69" t="str">
        <f>K39</f>
        <v>Образец28</v>
      </c>
      <c r="D131" s="69" t="str">
        <f t="shared" si="13"/>
        <v>-</v>
      </c>
      <c r="E131" s="175">
        <f t="shared" si="10"/>
        <v>10</v>
      </c>
      <c r="F131" s="70" t="str">
        <f ca="1">IF(ISNUMBER(C131),IF(D131&gt;=$H$53,0,IF(H131,EXP((D131-$C$66)/$C$65)*E131,EXP((D131-$C$66)/$C$65)*E131-IF(H132=E224,0,N(OFFSET($G$77,H132*2-2,0))))),"-")</f>
        <v>-</v>
      </c>
      <c r="G131" s="372" t="str">
        <f>IF(ISNUMBER(F131),ROUND((F131+F132)/2,1),"-")</f>
        <v>-</v>
      </c>
      <c r="H131" s="176" t="b">
        <v>0</v>
      </c>
      <c r="I131" s="86"/>
      <c r="Q131" s="99"/>
      <c r="R131" s="99"/>
      <c r="S131" s="99"/>
      <c r="T131" s="99"/>
    </row>
    <row r="132" spans="2:20" ht="14.25" customHeight="1">
      <c r="B132" s="383"/>
      <c r="C132" s="69" t="str">
        <f>L39</f>
        <v>Образец28</v>
      </c>
      <c r="D132" s="69" t="str">
        <f t="shared" si="13"/>
        <v>-</v>
      </c>
      <c r="E132" s="174">
        <f>E131</f>
        <v>10</v>
      </c>
      <c r="F132" s="70" t="str">
        <f ca="1">IF(ISNUMBER(C132),IF(D132&gt;=$H$53,0,IF(H131,EXP((D132-$C$66)/$C$65)*E132,EXP((D132-$C$66)/$C$65)*E132-IF(H132=E224,0,N(OFFSET($G$77,H132*2-2,0))))),"-")</f>
        <v>-</v>
      </c>
      <c r="G132" s="373"/>
      <c r="H132" s="176">
        <v>0</v>
      </c>
      <c r="I132" s="86"/>
      <c r="Q132" s="99"/>
      <c r="R132" s="99"/>
      <c r="S132" s="99"/>
      <c r="T132" s="99"/>
    </row>
    <row r="133" spans="2:20" ht="14.25" customHeight="1">
      <c r="B133" s="382" t="str">
        <f>K27</f>
        <v>Образец29</v>
      </c>
      <c r="C133" s="69" t="str">
        <f>K40</f>
        <v>Образец29</v>
      </c>
      <c r="D133" s="69" t="str">
        <f t="shared" si="13"/>
        <v>-</v>
      </c>
      <c r="E133" s="175">
        <f t="shared" si="10"/>
        <v>10</v>
      </c>
      <c r="F133" s="70" t="str">
        <f ca="1">IF(ISNUMBER(C133),IF(D133&gt;=$H$53,0,IF(H133,EXP((D133-$C$66)/$C$65)*E133,EXP((D133-$C$66)/$C$65)*E133-IF(H134=E226,0,N(OFFSET($G$77,H134*2-2,0))))),"-")</f>
        <v>-</v>
      </c>
      <c r="G133" s="372" t="str">
        <f>IF(ISNUMBER(F133),ROUND((F133+F134)/2,1),"-")</f>
        <v>-</v>
      </c>
      <c r="H133" s="176" t="b">
        <v>0</v>
      </c>
      <c r="I133" s="86"/>
      <c r="Q133" s="99"/>
      <c r="R133" s="99"/>
      <c r="S133" s="99"/>
      <c r="T133" s="99"/>
    </row>
    <row r="134" spans="2:20" ht="14.25" customHeight="1">
      <c r="B134" s="383"/>
      <c r="C134" s="69" t="str">
        <f>L40</f>
        <v>Образец29</v>
      </c>
      <c r="D134" s="69" t="str">
        <f t="shared" si="13"/>
        <v>-</v>
      </c>
      <c r="E134" s="174">
        <f>E133</f>
        <v>10</v>
      </c>
      <c r="F134" s="70" t="str">
        <f ca="1">IF(ISNUMBER(C134),IF(D134&gt;=$H$53,0,IF(H133,EXP((D134-$C$66)/$C$65)*E134,EXP((D134-$C$66)/$C$65)*E134-IF(H134=E226,0,N(OFFSET($G$77,H134*2-2,0))))),"-")</f>
        <v>-</v>
      </c>
      <c r="G134" s="373"/>
      <c r="H134" s="176">
        <v>0</v>
      </c>
      <c r="I134" s="86"/>
      <c r="Q134" s="99"/>
      <c r="R134" s="99"/>
      <c r="S134" s="99"/>
      <c r="T134" s="99"/>
    </row>
    <row r="135" spans="2:20" ht="14.25" customHeight="1">
      <c r="B135" s="382" t="str">
        <f>K28</f>
        <v>Образец30</v>
      </c>
      <c r="C135" s="69" t="str">
        <f>K41</f>
        <v>Образец30</v>
      </c>
      <c r="D135" s="69" t="str">
        <f t="shared" si="13"/>
        <v>-</v>
      </c>
      <c r="E135" s="175">
        <f t="shared" si="10"/>
        <v>10</v>
      </c>
      <c r="F135" s="70" t="str">
        <f ca="1">IF(ISNUMBER(C135),IF(D135&gt;=$H$53,0,IF(H135,EXP((D135-$C$66)/$C$65)*E135,EXP((D135-$C$66)/$C$65)*E135-IF(H136=E228,0,N(OFFSET($G$77,H136*2-2,0))))),"-")</f>
        <v>-</v>
      </c>
      <c r="G135" s="372" t="str">
        <f>IF(ISNUMBER(F135),ROUND((F135+F136)/2,1),"-")</f>
        <v>-</v>
      </c>
      <c r="H135" s="176" t="b">
        <v>0</v>
      </c>
      <c r="I135" s="86"/>
      <c r="Q135" s="99"/>
      <c r="R135" s="99"/>
      <c r="S135" s="99"/>
      <c r="T135" s="99"/>
    </row>
    <row r="136" spans="2:20" ht="14.25" customHeight="1">
      <c r="B136" s="383"/>
      <c r="C136" s="69" t="str">
        <f>L41</f>
        <v>Образец30</v>
      </c>
      <c r="D136" s="69" t="str">
        <f t="shared" si="13"/>
        <v>-</v>
      </c>
      <c r="E136" s="174">
        <f>E135</f>
        <v>10</v>
      </c>
      <c r="F136" s="70" t="str">
        <f ca="1">IF(ISNUMBER(C136),IF(D136&gt;=$H$53,0,IF(H135,EXP((D136-$C$66)/$C$65)*E136,EXP((D136-$C$66)/$C$65)*E136-IF(H136=E228,0,N(OFFSET($G$77,H136*2-2,0))))),"-")</f>
        <v>-</v>
      </c>
      <c r="G136" s="373"/>
      <c r="H136" s="176">
        <v>0</v>
      </c>
      <c r="I136" s="86"/>
      <c r="Q136" s="99"/>
      <c r="R136" s="99"/>
      <c r="S136" s="99"/>
      <c r="T136" s="99"/>
    </row>
    <row r="137" spans="2:13" ht="14.25" customHeight="1">
      <c r="B137" s="382" t="str">
        <f>K29</f>
        <v>Образец31</v>
      </c>
      <c r="C137" s="69" t="str">
        <f>K42</f>
        <v>Образец31</v>
      </c>
      <c r="D137" s="69" t="str">
        <f t="shared" si="13"/>
        <v>-</v>
      </c>
      <c r="E137" s="175">
        <f t="shared" si="10"/>
        <v>10</v>
      </c>
      <c r="F137" s="70" t="str">
        <f ca="1">IF(ISNUMBER(C137),IF(D137&gt;=$H$53,0,IF(H137,EXP((D137-$C$66)/$C$65)*E137,EXP((D137-$C$66)/$C$65)*E137-IF(H138=E230,0,N(OFFSET($G$77,H138*2-2,0))))),"-")</f>
        <v>-</v>
      </c>
      <c r="G137" s="372" t="str">
        <f>IF(ISNUMBER(F137),ROUND((F137+F138)/2,1),"-")</f>
        <v>-</v>
      </c>
      <c r="H137" s="176" t="b">
        <v>0</v>
      </c>
      <c r="I137" s="162"/>
      <c r="J137" s="162"/>
      <c r="K137" s="163"/>
      <c r="L137" s="164"/>
      <c r="M137" s="86"/>
    </row>
    <row r="138" spans="2:13" ht="14.25" customHeight="1">
      <c r="B138" s="383"/>
      <c r="C138" s="69" t="str">
        <f>L42</f>
        <v>Образец31</v>
      </c>
      <c r="D138" s="69" t="str">
        <f t="shared" si="13"/>
        <v>-</v>
      </c>
      <c r="E138" s="174">
        <f>E137</f>
        <v>10</v>
      </c>
      <c r="F138" s="70" t="str">
        <f ca="1">IF(ISNUMBER(C138),IF(D138&gt;=$H$53,0,IF(H137,EXP((D138-$C$66)/$C$65)*E138,EXP((D138-$C$66)/$C$65)*E138-IF(H138=E230,0,N(OFFSET($G$77,H138*2-2,0))))),"-")</f>
        <v>-</v>
      </c>
      <c r="G138" s="373"/>
      <c r="H138" s="176">
        <v>0</v>
      </c>
      <c r="I138" s="162"/>
      <c r="J138" s="162"/>
      <c r="K138" s="163"/>
      <c r="L138" s="164"/>
      <c r="M138" s="86"/>
    </row>
    <row r="139" spans="2:13" ht="14.25" customHeight="1">
      <c r="B139" s="382" t="str">
        <f>K30</f>
        <v>Образец32</v>
      </c>
      <c r="C139" s="69" t="str">
        <f>K43</f>
        <v>Образец32</v>
      </c>
      <c r="D139" s="69" t="str">
        <f t="shared" si="13"/>
        <v>-</v>
      </c>
      <c r="E139" s="175">
        <f t="shared" si="10"/>
        <v>10</v>
      </c>
      <c r="F139" s="70" t="str">
        <f ca="1">IF(ISNUMBER(C139),IF(D139&gt;=$H$53,0,IF(H139,EXP((D139-$C$66)/$C$65)*E139,EXP((D139-$C$66)/$C$65)*E139-IF(H140=E232,0,N(OFFSET($G$77,H140*2-2,0))))),"-")</f>
        <v>-</v>
      </c>
      <c r="G139" s="372" t="str">
        <f>IF(ISNUMBER(F139),ROUND((F139+F140)/2,1),"-")</f>
        <v>-</v>
      </c>
      <c r="H139" s="176" t="b">
        <v>0</v>
      </c>
      <c r="I139" s="162"/>
      <c r="J139" s="162"/>
      <c r="K139" s="163"/>
      <c r="L139" s="164"/>
      <c r="M139" s="86"/>
    </row>
    <row r="140" spans="2:13" ht="14.25" customHeight="1">
      <c r="B140" s="383"/>
      <c r="C140" s="69" t="str">
        <f>L43</f>
        <v>Образец32</v>
      </c>
      <c r="D140" s="69" t="str">
        <f t="shared" si="13"/>
        <v>-</v>
      </c>
      <c r="E140" s="174">
        <f>E139</f>
        <v>10</v>
      </c>
      <c r="F140" s="70" t="str">
        <f ca="1">IF(ISNUMBER(C140),IF(D140&gt;=$H$53,0,IF(H139,EXP((D140-$C$66)/$C$65)*E140,EXP((D140-$C$66)/$C$65)*E140-IF(H140=E232,0,N(OFFSET($G$77,H140*2-2,0))))),"-")</f>
        <v>-</v>
      </c>
      <c r="G140" s="373"/>
      <c r="H140" s="176">
        <v>0</v>
      </c>
      <c r="I140" s="162"/>
      <c r="J140" s="162"/>
      <c r="K140" s="163"/>
      <c r="L140" s="164"/>
      <c r="M140" s="86"/>
    </row>
    <row r="141" spans="2:13" ht="14.25" customHeight="1">
      <c r="B141" s="382" t="str">
        <f>K31</f>
        <v>Образец33</v>
      </c>
      <c r="C141" s="69" t="str">
        <f>K44</f>
        <v>Образец33</v>
      </c>
      <c r="D141" s="69" t="str">
        <f t="shared" si="13"/>
        <v>-</v>
      </c>
      <c r="E141" s="175">
        <f t="shared" si="10"/>
        <v>10</v>
      </c>
      <c r="F141" s="70" t="str">
        <f ca="1">IF(ISNUMBER(C141),IF(D141&gt;=$H$53,0,IF(H141,EXP((D141-$C$66)/$C$65)*E141,EXP((D141-$C$66)/$C$65)*E141-IF(H142=E234,0,N(OFFSET($G$77,H142*2-2,0))))),"-")</f>
        <v>-</v>
      </c>
      <c r="G141" s="372" t="str">
        <f>IF(ISNUMBER(F141),ROUND((F141+F142)/2,1),"-")</f>
        <v>-</v>
      </c>
      <c r="H141" s="176" t="b">
        <v>0</v>
      </c>
      <c r="I141" s="98"/>
      <c r="J141" s="98"/>
      <c r="K141" s="98"/>
      <c r="L141" s="98"/>
      <c r="M141" s="86"/>
    </row>
    <row r="142" spans="2:13" ht="14.25" customHeight="1">
      <c r="B142" s="383"/>
      <c r="C142" s="69" t="str">
        <f>L44</f>
        <v>Образец33</v>
      </c>
      <c r="D142" s="69" t="str">
        <f t="shared" si="13"/>
        <v>-</v>
      </c>
      <c r="E142" s="174">
        <f>E141</f>
        <v>10</v>
      </c>
      <c r="F142" s="70" t="str">
        <f ca="1">IF(ISNUMBER(C142),IF(D142&gt;=$H$53,0,IF(H141,EXP((D142-$C$66)/$C$65)*E142,EXP((D142-$C$66)/$C$65)*E142-IF(H142=E234,0,N(OFFSET($G$77,H142*2-2,0))))),"-")</f>
        <v>-</v>
      </c>
      <c r="G142" s="373"/>
      <c r="H142" s="176">
        <v>0</v>
      </c>
      <c r="I142" s="98"/>
      <c r="J142" s="98"/>
      <c r="K142" s="98"/>
      <c r="L142" s="98"/>
      <c r="M142" s="86"/>
    </row>
    <row r="143" spans="2:13" ht="14.25" customHeight="1">
      <c r="B143" s="382" t="str">
        <f>K32</f>
        <v>Образец34</v>
      </c>
      <c r="C143" s="69" t="str">
        <f>K45</f>
        <v>Образец34</v>
      </c>
      <c r="D143" s="69" t="str">
        <f t="shared" si="13"/>
        <v>-</v>
      </c>
      <c r="E143" s="175">
        <f t="shared" si="10"/>
        <v>10</v>
      </c>
      <c r="F143" s="70" t="str">
        <f ca="1">IF(ISNUMBER(C143),IF(D143&gt;=$H$53,0,IF(H143,EXP((D143-$C$66)/$C$65)*E143,EXP((D143-$C$66)/$C$65)*E143-IF(H144=E236,0,N(OFFSET($G$77,H144*2-2,0))))),"-")</f>
        <v>-</v>
      </c>
      <c r="G143" s="372" t="str">
        <f>IF(ISNUMBER(F143),ROUND((F143+F144)/2,1),"-")</f>
        <v>-</v>
      </c>
      <c r="H143" s="176" t="b">
        <v>0</v>
      </c>
      <c r="I143" s="98"/>
      <c r="J143" s="98"/>
      <c r="K143" s="98"/>
      <c r="L143" s="98"/>
      <c r="M143" s="86"/>
    </row>
    <row r="144" spans="2:13" ht="14.25" customHeight="1">
      <c r="B144" s="383"/>
      <c r="C144" s="69" t="str">
        <f>L45</f>
        <v>Образец34</v>
      </c>
      <c r="D144" s="69" t="str">
        <f t="shared" si="13"/>
        <v>-</v>
      </c>
      <c r="E144" s="174">
        <f>E143</f>
        <v>10</v>
      </c>
      <c r="F144" s="70" t="str">
        <f ca="1">IF(ISNUMBER(C144),IF(D144&gt;=$H$53,0,IF(H143,EXP((D144-$C$66)/$C$65)*E144,EXP((D144-$C$66)/$C$65)*E144-IF(H144=E236,0,N(OFFSET($G$77,H144*2-2,0))))),"-")</f>
        <v>-</v>
      </c>
      <c r="G144" s="373"/>
      <c r="H144" s="176">
        <v>0</v>
      </c>
      <c r="I144" s="98"/>
      <c r="J144" s="98"/>
      <c r="K144" s="98"/>
      <c r="L144" s="98"/>
      <c r="M144" s="86"/>
    </row>
    <row r="145" spans="2:13" ht="14.25" customHeight="1">
      <c r="B145" s="382" t="str">
        <f>M25</f>
        <v>Образец35</v>
      </c>
      <c r="C145" s="69" t="str">
        <f>M38</f>
        <v>Образец35</v>
      </c>
      <c r="D145" s="69" t="str">
        <f t="shared" si="13"/>
        <v>-</v>
      </c>
      <c r="E145" s="175">
        <f t="shared" si="10"/>
        <v>10</v>
      </c>
      <c r="F145" s="70" t="str">
        <f ca="1">IF(ISNUMBER(C145),IF(D145&gt;=$H$53,0,IF(H145,EXP((D145-$C$66)/$C$65)*E145,EXP((D145-$C$66)/$C$65)*E145-IF(H146=E238,0,N(OFFSET($G$77,H146*2-2,0))))),"-")</f>
        <v>-</v>
      </c>
      <c r="G145" s="372" t="str">
        <f aca="true" t="shared" si="16" ref="G145:G159">IF(ISNUMBER(F145),ROUND((F145+F146)/2,1),"-")</f>
        <v>-</v>
      </c>
      <c r="H145" s="176" t="b">
        <v>0</v>
      </c>
      <c r="I145" s="98"/>
      <c r="J145" s="98"/>
      <c r="K145" s="98"/>
      <c r="L145" s="98"/>
      <c r="M145" s="86"/>
    </row>
    <row r="146" spans="2:13" ht="14.25" customHeight="1">
      <c r="B146" s="383"/>
      <c r="C146" s="69" t="str">
        <f>N38</f>
        <v>Образец35</v>
      </c>
      <c r="D146" s="69" t="str">
        <f t="shared" si="13"/>
        <v>-</v>
      </c>
      <c r="E146" s="174">
        <f>E145</f>
        <v>10</v>
      </c>
      <c r="F146" s="70" t="str">
        <f ca="1">IF(ISNUMBER(C146),IF(D146&gt;=$H$53,0,IF(H145,EXP((D146-$C$66)/$C$65)*E146,EXP((D146-$C$66)/$C$65)*E146-IF(H146=E238,0,N(OFFSET($G$77,H146*2-2,0))))),"-")</f>
        <v>-</v>
      </c>
      <c r="G146" s="373"/>
      <c r="H146" s="176">
        <v>0</v>
      </c>
      <c r="I146" s="98"/>
      <c r="J146" s="98"/>
      <c r="K146" s="98"/>
      <c r="L146" s="98"/>
      <c r="M146" s="86"/>
    </row>
    <row r="147" spans="2:13" ht="14.25" customHeight="1">
      <c r="B147" s="382" t="str">
        <f>M26</f>
        <v>Образец36</v>
      </c>
      <c r="C147" s="69" t="str">
        <f>M39</f>
        <v>Образец36</v>
      </c>
      <c r="D147" s="69" t="str">
        <f t="shared" si="13"/>
        <v>-</v>
      </c>
      <c r="E147" s="175">
        <f t="shared" si="10"/>
        <v>10</v>
      </c>
      <c r="F147" s="70" t="str">
        <f ca="1">IF(ISNUMBER(C147),IF(D147&gt;=$H$53,0,IF(H147,EXP((D147-$C$66)/$C$65)*E147,EXP((D147-$C$66)/$C$65)*E147-IF(H148=E240,0,N(OFFSET($G$77,H148*2-2,0))))),"-")</f>
        <v>-</v>
      </c>
      <c r="G147" s="372" t="str">
        <f t="shared" si="16"/>
        <v>-</v>
      </c>
      <c r="H147" s="176" t="b">
        <v>0</v>
      </c>
      <c r="I147" s="98"/>
      <c r="J147" s="98"/>
      <c r="K147" s="98"/>
      <c r="L147" s="98"/>
      <c r="M147" s="86"/>
    </row>
    <row r="148" spans="2:13" ht="14.25" customHeight="1">
      <c r="B148" s="383"/>
      <c r="C148" s="69" t="str">
        <f>N39</f>
        <v>Образец36</v>
      </c>
      <c r="D148" s="69" t="str">
        <f t="shared" si="13"/>
        <v>-</v>
      </c>
      <c r="E148" s="174">
        <f>E147</f>
        <v>10</v>
      </c>
      <c r="F148" s="70" t="str">
        <f ca="1">IF(ISNUMBER(C148),IF(D148&gt;=$H$53,0,IF(H147,EXP((D148-$C$66)/$C$65)*E148,EXP((D148-$C$66)/$C$65)*E148-IF(H148=E240,0,N(OFFSET($G$77,H148*2-2,0))))),"-")</f>
        <v>-</v>
      </c>
      <c r="G148" s="373"/>
      <c r="H148" s="176">
        <v>0</v>
      </c>
      <c r="I148" s="98"/>
      <c r="J148" s="98"/>
      <c r="K148" s="98"/>
      <c r="L148" s="98"/>
      <c r="M148" s="86"/>
    </row>
    <row r="149" spans="2:13" ht="14.25" customHeight="1">
      <c r="B149" s="382" t="str">
        <f>M27</f>
        <v>Образец37</v>
      </c>
      <c r="C149" s="69" t="str">
        <f>M40</f>
        <v>Образец37</v>
      </c>
      <c r="D149" s="69" t="str">
        <f t="shared" si="13"/>
        <v>-</v>
      </c>
      <c r="E149" s="175">
        <f t="shared" si="10"/>
        <v>10</v>
      </c>
      <c r="F149" s="70" t="str">
        <f ca="1">IF(ISNUMBER(C149),IF(D149&gt;=$H$53,0,IF(H149,EXP((D149-$C$66)/$C$65)*E149,EXP((D149-$C$66)/$C$65)*E149-IF(H150=E242,0,N(OFFSET($G$77,H150*2-2,0))))),"-")</f>
        <v>-</v>
      </c>
      <c r="G149" s="372" t="str">
        <f t="shared" si="16"/>
        <v>-</v>
      </c>
      <c r="H149" s="176" t="b">
        <v>0</v>
      </c>
      <c r="I149" s="98"/>
      <c r="J149" s="98"/>
      <c r="K149" s="98"/>
      <c r="L149" s="98"/>
      <c r="M149" s="86"/>
    </row>
    <row r="150" spans="2:13" ht="14.25" customHeight="1">
      <c r="B150" s="383"/>
      <c r="C150" s="69" t="str">
        <f>N40</f>
        <v>Образец37</v>
      </c>
      <c r="D150" s="69" t="str">
        <f t="shared" si="13"/>
        <v>-</v>
      </c>
      <c r="E150" s="174">
        <f>E149</f>
        <v>10</v>
      </c>
      <c r="F150" s="70" t="str">
        <f ca="1">IF(ISNUMBER(C150),IF(D150&gt;=$H$53,0,IF(H149,EXP((D150-$C$66)/$C$65)*E150,EXP((D150-$C$66)/$C$65)*E150-IF(H150=E242,0,N(OFFSET($G$77,H150*2-2,0))))),"-")</f>
        <v>-</v>
      </c>
      <c r="G150" s="373"/>
      <c r="H150" s="176">
        <v>0</v>
      </c>
      <c r="I150" s="98"/>
      <c r="J150" s="98"/>
      <c r="K150" s="98"/>
      <c r="L150" s="98"/>
      <c r="M150" s="86"/>
    </row>
    <row r="151" spans="2:13" ht="14.25" customHeight="1">
      <c r="B151" s="382" t="str">
        <f>M28</f>
        <v>Образец38</v>
      </c>
      <c r="C151" s="69" t="str">
        <f>M41</f>
        <v>Образец38</v>
      </c>
      <c r="D151" s="69" t="str">
        <f aca="true" t="shared" si="17" ref="D151:D160">IF(ISNUMBER(C151),C151/$G$52,"-")</f>
        <v>-</v>
      </c>
      <c r="E151" s="175">
        <f t="shared" si="10"/>
        <v>10</v>
      </c>
      <c r="F151" s="70" t="str">
        <f ca="1">IF(ISNUMBER(C151),IF(D151&gt;=$H$53,0,IF(H151,EXP((D151-$C$66)/$C$65)*E151,EXP((D151-$C$66)/$C$65)*E151-IF(H152=E244,0,N(OFFSET($G$77,H152*2-2,0))))),"-")</f>
        <v>-</v>
      </c>
      <c r="G151" s="372" t="str">
        <f t="shared" si="16"/>
        <v>-</v>
      </c>
      <c r="H151" s="176" t="b">
        <v>0</v>
      </c>
      <c r="I151" s="98"/>
      <c r="J151" s="98"/>
      <c r="K151" s="98"/>
      <c r="L151" s="98"/>
      <c r="M151" s="86"/>
    </row>
    <row r="152" spans="2:13" ht="14.25" customHeight="1">
      <c r="B152" s="383"/>
      <c r="C152" s="69" t="str">
        <f>N41</f>
        <v>Образец38</v>
      </c>
      <c r="D152" s="69" t="str">
        <f t="shared" si="17"/>
        <v>-</v>
      </c>
      <c r="E152" s="174">
        <f>E151</f>
        <v>10</v>
      </c>
      <c r="F152" s="70" t="str">
        <f ca="1">IF(ISNUMBER(C152),IF(D152&gt;=$H$53,0,IF(H151,EXP((D152-$C$66)/$C$65)*E152,EXP((D152-$C$66)/$C$65)*E152-IF(H152=E244,0,N(OFFSET($G$77,H152*2-2,0))))),"-")</f>
        <v>-</v>
      </c>
      <c r="G152" s="373"/>
      <c r="H152" s="176">
        <v>0</v>
      </c>
      <c r="I152" s="98"/>
      <c r="J152" s="98"/>
      <c r="K152" s="98"/>
      <c r="L152" s="98"/>
      <c r="M152" s="86"/>
    </row>
    <row r="153" spans="2:13" ht="14.25" customHeight="1">
      <c r="B153" s="382" t="str">
        <f>M29</f>
        <v>Образец39</v>
      </c>
      <c r="C153" s="69" t="str">
        <f>M42</f>
        <v>Образец39</v>
      </c>
      <c r="D153" s="69" t="str">
        <f t="shared" si="17"/>
        <v>-</v>
      </c>
      <c r="E153" s="175">
        <f t="shared" si="10"/>
        <v>10</v>
      </c>
      <c r="F153" s="70" t="str">
        <f ca="1">IF(ISNUMBER(C153),IF(D153&gt;=$H$53,0,IF(H153,EXP((D153-$C$66)/$C$65)*E153,EXP((D153-$C$66)/$C$65)*E153-IF(H154=E246,0,N(OFFSET($G$77,H154*2-2,0))))),"-")</f>
        <v>-</v>
      </c>
      <c r="G153" s="372" t="str">
        <f t="shared" si="16"/>
        <v>-</v>
      </c>
      <c r="H153" s="176" t="b">
        <v>0</v>
      </c>
      <c r="I153" s="165"/>
      <c r="J153" s="165"/>
      <c r="K153" s="165"/>
      <c r="L153" s="165"/>
      <c r="M153" s="99"/>
    </row>
    <row r="154" spans="2:14" ht="14.25" customHeight="1">
      <c r="B154" s="383"/>
      <c r="C154" s="69" t="str">
        <f>N42</f>
        <v>Образец39</v>
      </c>
      <c r="D154" s="69" t="str">
        <f t="shared" si="17"/>
        <v>-</v>
      </c>
      <c r="E154" s="174">
        <f>E153</f>
        <v>10</v>
      </c>
      <c r="F154" s="70" t="str">
        <f ca="1">IF(ISNUMBER(C154),IF(D154&gt;=$H$53,0,IF(H153,EXP((D154-$C$66)/$C$65)*E154,EXP((D154-$C$66)/$C$65)*E154-IF(H154=E246,0,N(OFFSET($G$77,H154*2-2,0))))),"-")</f>
        <v>-</v>
      </c>
      <c r="G154" s="373"/>
      <c r="H154" s="176">
        <v>0</v>
      </c>
      <c r="I154" s="165"/>
      <c r="J154" s="371" t="str">
        <f>B13</f>
        <v>Наименование набора:</v>
      </c>
      <c r="K154" s="371"/>
      <c r="L154" s="321" t="str">
        <f>D13</f>
        <v>С004-01 ИФАантибиотик-стрептомицин</v>
      </c>
      <c r="M154" s="321"/>
      <c r="N154" s="321"/>
    </row>
    <row r="155" spans="2:14" ht="14.25" customHeight="1">
      <c r="B155" s="382" t="str">
        <f>M30</f>
        <v>Образец40</v>
      </c>
      <c r="C155" s="69" t="str">
        <f>M43</f>
        <v>Образец40</v>
      </c>
      <c r="D155" s="69" t="str">
        <f t="shared" si="17"/>
        <v>-</v>
      </c>
      <c r="E155" s="175">
        <f t="shared" si="10"/>
        <v>10</v>
      </c>
      <c r="F155" s="70" t="str">
        <f ca="1">IF(ISNUMBER(C155),IF(D155&gt;=$H$53,0,IF(H155,EXP((D155-$C$66)/$C$65)*E155,EXP((D155-$C$66)/$C$65)*E155-IF(H156=E248,0,N(OFFSET($G$77,H156*2-2,0))))),"-")</f>
        <v>-</v>
      </c>
      <c r="G155" s="372" t="str">
        <f t="shared" si="16"/>
        <v>-</v>
      </c>
      <c r="H155" s="176" t="b">
        <v>0</v>
      </c>
      <c r="I155" s="165"/>
      <c r="J155" s="385" t="str">
        <f aca="true" t="shared" si="18" ref="J155:J160">J78</f>
        <v>Номер лота набора #:</v>
      </c>
      <c r="K155" s="385"/>
      <c r="L155" s="389">
        <f aca="true" t="shared" si="19" ref="L155:L160">L78</f>
      </c>
      <c r="M155" s="389"/>
      <c r="N155" s="389"/>
    </row>
    <row r="156" spans="2:14" ht="14.25" customHeight="1">
      <c r="B156" s="383"/>
      <c r="C156" s="69" t="str">
        <f>N43</f>
        <v>Образец40</v>
      </c>
      <c r="D156" s="69" t="str">
        <f t="shared" si="17"/>
        <v>-</v>
      </c>
      <c r="E156" s="174">
        <f>E155</f>
        <v>10</v>
      </c>
      <c r="F156" s="70" t="str">
        <f ca="1">IF(ISNUMBER(C156),IF(D156&gt;=$H$53,0,IF(H155,EXP((D156-$C$66)/$C$65)*E156,EXP((D156-$C$66)/$C$65)*E156-IF(H156=E248,0,N(OFFSET($G$77,H156*2-2,0))))),"-")</f>
        <v>-</v>
      </c>
      <c r="G156" s="373"/>
      <c r="H156" s="176">
        <v>0</v>
      </c>
      <c r="I156" s="165"/>
      <c r="J156" s="385" t="str">
        <f t="shared" si="18"/>
        <v>Тип образца:</v>
      </c>
      <c r="K156" s="385"/>
      <c r="L156" s="389">
        <f t="shared" si="19"/>
      </c>
      <c r="M156" s="389"/>
      <c r="N156" s="389"/>
    </row>
    <row r="157" spans="2:14" ht="14.25" customHeight="1">
      <c r="B157" s="382" t="str">
        <f>M31</f>
        <v>Образец41</v>
      </c>
      <c r="C157" s="69" t="str">
        <f>M44</f>
        <v>Образец41</v>
      </c>
      <c r="D157" s="69" t="str">
        <f t="shared" si="17"/>
        <v>-</v>
      </c>
      <c r="E157" s="175">
        <f t="shared" si="10"/>
        <v>10</v>
      </c>
      <c r="F157" s="70" t="str">
        <f ca="1">IF(ISNUMBER(C157),IF(D157&gt;=$H$53,0,IF(H157,EXP((D157-$C$66)/$C$65)*E157,EXP((D157-$C$66)/$C$65)*E157-IF(H158=E250,0,N(OFFSET($G$77,H158*2-2,0))))),"-")</f>
        <v>-</v>
      </c>
      <c r="G157" s="372" t="str">
        <f t="shared" si="16"/>
        <v>-</v>
      </c>
      <c r="H157" s="176" t="b">
        <v>0</v>
      </c>
      <c r="I157" s="165"/>
      <c r="J157" s="335" t="str">
        <f t="shared" si="18"/>
        <v>Время начала анализа:</v>
      </c>
      <c r="K157" s="336"/>
      <c r="L157" s="386">
        <f t="shared" si="19"/>
      </c>
      <c r="M157" s="387"/>
      <c r="N157" s="388"/>
    </row>
    <row r="158" spans="2:14" ht="14.25" customHeight="1">
      <c r="B158" s="383"/>
      <c r="C158" s="69" t="str">
        <f>N44</f>
        <v>Образец41</v>
      </c>
      <c r="D158" s="69" t="str">
        <f t="shared" si="17"/>
        <v>-</v>
      </c>
      <c r="E158" s="174">
        <f>E157</f>
        <v>10</v>
      </c>
      <c r="F158" s="70" t="str">
        <f ca="1">IF(ISNUMBER(C158),IF(D158&gt;=$H$53,0,IF(H157,EXP((D158-$C$66)/$C$65)*E158,EXP((D158-$C$66)/$C$65)*E158-IF(H158=E250,0,N(OFFSET($G$77,H158*2-2,0))))),"-")</f>
        <v>-</v>
      </c>
      <c r="G158" s="373"/>
      <c r="H158" s="176">
        <v>0</v>
      </c>
      <c r="I158" s="165"/>
      <c r="J158" s="335" t="str">
        <f t="shared" si="18"/>
        <v>Время измерения:</v>
      </c>
      <c r="K158" s="336"/>
      <c r="L158" s="386">
        <f t="shared" si="19"/>
      </c>
      <c r="M158" s="387"/>
      <c r="N158" s="388"/>
    </row>
    <row r="159" spans="2:14" ht="14.25" customHeight="1">
      <c r="B159" s="382" t="str">
        <f>M32</f>
        <v>Образец42</v>
      </c>
      <c r="C159" s="69" t="str">
        <f>M45</f>
        <v>Образец42</v>
      </c>
      <c r="D159" s="69" t="str">
        <f t="shared" si="17"/>
        <v>-</v>
      </c>
      <c r="E159" s="175">
        <f t="shared" si="10"/>
        <v>10</v>
      </c>
      <c r="F159" s="70" t="str">
        <f ca="1">IF(ISNUMBER(C159),IF(D159&gt;=$H$53,0,IF(H159,EXP((D159-$C$66)/$C$65)*E159,EXP((D159-$C$66)/$C$65)*E159-IF(H160=E252,0,N(OFFSET($G$77,H160*2-2,0))))),"-")</f>
        <v>-</v>
      </c>
      <c r="G159" s="372" t="str">
        <f t="shared" si="16"/>
        <v>-</v>
      </c>
      <c r="H159" s="176" t="b">
        <v>0</v>
      </c>
      <c r="I159" s="140"/>
      <c r="J159" s="335" t="str">
        <f t="shared" si="18"/>
        <v>Анализ выполнил:</v>
      </c>
      <c r="K159" s="336"/>
      <c r="L159" s="386">
        <f t="shared" si="19"/>
      </c>
      <c r="M159" s="387"/>
      <c r="N159" s="388"/>
    </row>
    <row r="160" spans="2:14" ht="14.25" customHeight="1">
      <c r="B160" s="383"/>
      <c r="C160" s="69" t="str">
        <f>N45</f>
        <v>Образец42</v>
      </c>
      <c r="D160" s="69" t="str">
        <f t="shared" si="17"/>
        <v>-</v>
      </c>
      <c r="E160" s="174">
        <f>E159</f>
        <v>10</v>
      </c>
      <c r="F160" s="70" t="str">
        <f ca="1">IF(ISNUMBER(C160),IF(D160&gt;=$H$53,0,IF(H159,EXP((D160-$C$66)/$C$65)*E160,EXP((D160-$C$66)/$C$65)*E160-IF(H160=E252,0,N(OFFSET($G$77,H160*2-2,0))))),"-")</f>
        <v>-</v>
      </c>
      <c r="G160" s="373"/>
      <c r="H160" s="176">
        <v>0</v>
      </c>
      <c r="I160" s="140"/>
      <c r="J160" s="335" t="str">
        <f t="shared" si="18"/>
        <v>Контроль качества провел:</v>
      </c>
      <c r="K160" s="336"/>
      <c r="L160" s="386">
        <f t="shared" si="19"/>
      </c>
      <c r="M160" s="387"/>
      <c r="N160" s="388"/>
    </row>
    <row r="161" spans="2:13" ht="14.25" customHeight="1">
      <c r="B161" s="140"/>
      <c r="C161" s="140"/>
      <c r="D161" s="140"/>
      <c r="E161" s="140"/>
      <c r="F161" s="140"/>
      <c r="G161" s="140"/>
      <c r="H161" s="140"/>
      <c r="I161" s="140"/>
      <c r="J161" s="140"/>
      <c r="K161" s="140"/>
      <c r="L161" s="140"/>
      <c r="M161" s="99"/>
    </row>
    <row r="162" spans="2:13" ht="14.25" customHeight="1">
      <c r="B162" s="140"/>
      <c r="C162" s="140"/>
      <c r="D162" s="140"/>
      <c r="E162" s="140"/>
      <c r="F162" s="140"/>
      <c r="G162" s="140"/>
      <c r="H162" s="140"/>
      <c r="I162" s="140"/>
      <c r="J162" s="140"/>
      <c r="K162" s="140"/>
      <c r="L162" s="140"/>
      <c r="M162" s="99"/>
    </row>
    <row r="163" spans="2:13" ht="14.25" customHeight="1">
      <c r="B163" s="140"/>
      <c r="C163" s="140"/>
      <c r="D163" s="140"/>
      <c r="E163" s="140"/>
      <c r="F163" s="140"/>
      <c r="G163" s="140"/>
      <c r="H163" s="140"/>
      <c r="I163" s="140"/>
      <c r="J163" s="140"/>
      <c r="K163" s="140"/>
      <c r="L163" s="140"/>
      <c r="M163" s="99"/>
    </row>
    <row r="164" spans="2:13" ht="15">
      <c r="B164" s="140"/>
      <c r="C164" s="140"/>
      <c r="D164" s="140"/>
      <c r="E164" s="140"/>
      <c r="F164" s="140"/>
      <c r="G164" s="140"/>
      <c r="H164" s="140"/>
      <c r="I164" s="140"/>
      <c r="J164" s="140"/>
      <c r="K164" s="140"/>
      <c r="L164" s="140"/>
      <c r="M164" s="99"/>
    </row>
    <row r="165" spans="2:13" ht="15">
      <c r="B165" s="140"/>
      <c r="C165" s="140"/>
      <c r="D165" s="140"/>
      <c r="E165" s="140"/>
      <c r="F165" s="140"/>
      <c r="G165" s="140"/>
      <c r="H165" s="140"/>
      <c r="I165" s="140"/>
      <c r="J165" s="140"/>
      <c r="K165" s="140"/>
      <c r="L165" s="140"/>
      <c r="M165" s="99"/>
    </row>
    <row r="166" spans="2:13" ht="15">
      <c r="B166" s="140"/>
      <c r="C166" s="140"/>
      <c r="D166" s="140"/>
      <c r="E166" s="140"/>
      <c r="F166" s="140"/>
      <c r="G166" s="140"/>
      <c r="H166" s="140"/>
      <c r="I166" s="140"/>
      <c r="J166" s="140"/>
      <c r="K166" s="140"/>
      <c r="L166" s="140"/>
      <c r="M166" s="99"/>
    </row>
    <row r="167" spans="2:13" ht="15">
      <c r="B167" s="140"/>
      <c r="C167" s="140"/>
      <c r="D167" s="140"/>
      <c r="E167" s="140"/>
      <c r="F167" s="140"/>
      <c r="G167" s="140"/>
      <c r="H167" s="140"/>
      <c r="I167" s="140"/>
      <c r="J167" s="140"/>
      <c r="K167" s="140"/>
      <c r="L167" s="140"/>
      <c r="M167" s="99"/>
    </row>
    <row r="168" spans="2:13" ht="15">
      <c r="B168" s="140"/>
      <c r="C168" s="140"/>
      <c r="D168" s="140"/>
      <c r="E168" s="140"/>
      <c r="F168" s="140"/>
      <c r="G168" s="140"/>
      <c r="H168" s="140"/>
      <c r="I168" s="140"/>
      <c r="J168" s="140"/>
      <c r="K168" s="140"/>
      <c r="L168" s="140"/>
      <c r="M168" s="99"/>
    </row>
    <row r="169" spans="2:13" ht="15" hidden="1">
      <c r="B169" s="168" t="s">
        <v>209</v>
      </c>
      <c r="C169" s="140"/>
      <c r="D169" s="140"/>
      <c r="E169" s="140"/>
      <c r="F169" s="140"/>
      <c r="G169" s="140"/>
      <c r="H169" s="140"/>
      <c r="I169" s="140"/>
      <c r="J169" s="140"/>
      <c r="K169" s="140"/>
      <c r="L169" s="140"/>
      <c r="M169" s="99"/>
    </row>
    <row r="170" spans="2:13" ht="15" hidden="1">
      <c r="B170" s="167" t="s">
        <v>169</v>
      </c>
      <c r="C170" s="167">
        <v>0</v>
      </c>
      <c r="D170" s="167"/>
      <c r="E170" s="167">
        <v>1</v>
      </c>
      <c r="G170" s="140"/>
      <c r="H170" s="140"/>
      <c r="I170" s="140"/>
      <c r="J170" s="140"/>
      <c r="K170" s="140"/>
      <c r="L170" s="140"/>
      <c r="M170" s="99"/>
    </row>
    <row r="171" spans="2:13" ht="15" hidden="1">
      <c r="B171" s="167" t="str">
        <f>B77</f>
        <v>Образец1</v>
      </c>
      <c r="C171" s="167">
        <v>1</v>
      </c>
      <c r="D171" s="167"/>
      <c r="E171" s="167"/>
      <c r="G171" s="140"/>
      <c r="H171" s="140"/>
      <c r="I171" s="140"/>
      <c r="J171" s="140"/>
      <c r="K171" s="140"/>
      <c r="L171" s="140"/>
      <c r="M171" s="99"/>
    </row>
    <row r="172" spans="2:13" ht="15" hidden="1">
      <c r="B172" s="167" t="str">
        <f>B79</f>
        <v>Образец2</v>
      </c>
      <c r="C172" s="167">
        <v>2</v>
      </c>
      <c r="D172" s="167"/>
      <c r="E172" s="167">
        <v>2</v>
      </c>
      <c r="G172" s="140"/>
      <c r="H172" s="140"/>
      <c r="I172" s="140"/>
      <c r="J172" s="140"/>
      <c r="K172" s="140"/>
      <c r="L172" s="140"/>
      <c r="M172" s="99"/>
    </row>
    <row r="173" spans="2:13" ht="15" hidden="1">
      <c r="B173" s="167" t="str">
        <f>B81</f>
        <v>Образец3</v>
      </c>
      <c r="C173" s="167">
        <v>3</v>
      </c>
      <c r="D173" s="167"/>
      <c r="E173" s="167"/>
      <c r="G173" s="140"/>
      <c r="H173" s="140"/>
      <c r="I173" s="140"/>
      <c r="J173" s="140"/>
      <c r="K173" s="140"/>
      <c r="L173" s="140"/>
      <c r="M173" s="99"/>
    </row>
    <row r="174" spans="2:13" ht="15" hidden="1">
      <c r="B174" s="167" t="str">
        <f>B83</f>
        <v>Образец4</v>
      </c>
      <c r="C174" s="167">
        <v>4</v>
      </c>
      <c r="D174" s="167"/>
      <c r="E174" s="167">
        <v>3</v>
      </c>
      <c r="G174" s="140"/>
      <c r="H174" s="140"/>
      <c r="I174" s="140"/>
      <c r="J174" s="140"/>
      <c r="K174" s="140"/>
      <c r="L174" s="140"/>
      <c r="M174" s="99"/>
    </row>
    <row r="175" spans="2:13" ht="15" hidden="1">
      <c r="B175" s="167" t="str">
        <f>B85</f>
        <v>Образец5</v>
      </c>
      <c r="C175" s="167">
        <v>5</v>
      </c>
      <c r="D175" s="167"/>
      <c r="E175" s="167"/>
      <c r="G175" s="140"/>
      <c r="H175" s="140"/>
      <c r="I175" s="140"/>
      <c r="J175" s="140"/>
      <c r="K175" s="140"/>
      <c r="L175" s="140"/>
      <c r="M175" s="99"/>
    </row>
    <row r="176" spans="2:13" ht="15" hidden="1">
      <c r="B176" s="167" t="str">
        <f>B87</f>
        <v>Образец6</v>
      </c>
      <c r="C176" s="167">
        <v>6</v>
      </c>
      <c r="D176" s="167"/>
      <c r="E176" s="167">
        <v>4</v>
      </c>
      <c r="G176" s="140"/>
      <c r="H176" s="140"/>
      <c r="I176" s="140"/>
      <c r="J176" s="140"/>
      <c r="K176" s="140"/>
      <c r="L176" s="140"/>
      <c r="M176" s="99"/>
    </row>
    <row r="177" spans="2:13" ht="15" hidden="1">
      <c r="B177" s="167" t="str">
        <f>B89</f>
        <v>Образец7</v>
      </c>
      <c r="C177" s="167">
        <v>7</v>
      </c>
      <c r="D177" s="167"/>
      <c r="E177" s="167"/>
      <c r="G177" s="140"/>
      <c r="H177" s="140"/>
      <c r="I177" s="140"/>
      <c r="J177" s="140"/>
      <c r="K177" s="140"/>
      <c r="L177" s="140"/>
      <c r="M177" s="99"/>
    </row>
    <row r="178" spans="2:13" ht="15" hidden="1">
      <c r="B178" s="167" t="str">
        <f>B91</f>
        <v>Образец8</v>
      </c>
      <c r="C178" s="167">
        <v>8</v>
      </c>
      <c r="D178" s="167"/>
      <c r="E178" s="167">
        <v>5</v>
      </c>
      <c r="G178" s="140"/>
      <c r="H178" s="140"/>
      <c r="I178" s="140"/>
      <c r="J178" s="140"/>
      <c r="K178" s="140"/>
      <c r="L178" s="140"/>
      <c r="M178" s="99"/>
    </row>
    <row r="179" spans="2:13" ht="15" hidden="1">
      <c r="B179" s="167" t="str">
        <f>B93</f>
        <v>Образец9</v>
      </c>
      <c r="C179" s="167">
        <v>9</v>
      </c>
      <c r="D179" s="167"/>
      <c r="E179" s="167"/>
      <c r="G179" s="140"/>
      <c r="H179" s="140"/>
      <c r="I179" s="140"/>
      <c r="J179" s="140"/>
      <c r="K179" s="140"/>
      <c r="L179" s="140"/>
      <c r="M179" s="99"/>
    </row>
    <row r="180" spans="2:13" ht="15" hidden="1">
      <c r="B180" s="167" t="str">
        <f>B95</f>
        <v>Образец10</v>
      </c>
      <c r="C180" s="167">
        <v>10</v>
      </c>
      <c r="D180" s="167"/>
      <c r="E180" s="167">
        <v>6</v>
      </c>
      <c r="G180" s="140"/>
      <c r="H180" s="140"/>
      <c r="I180" s="140"/>
      <c r="J180" s="140"/>
      <c r="K180" s="140"/>
      <c r="L180" s="140"/>
      <c r="M180" s="99"/>
    </row>
    <row r="181" spans="2:13" ht="15" hidden="1">
      <c r="B181" s="167" t="str">
        <f>B97</f>
        <v>Образец11</v>
      </c>
      <c r="C181" s="167">
        <v>11</v>
      </c>
      <c r="D181" s="167"/>
      <c r="E181" s="167"/>
      <c r="G181" s="140"/>
      <c r="H181" s="140"/>
      <c r="I181" s="140"/>
      <c r="J181" s="140"/>
      <c r="K181" s="140"/>
      <c r="L181" s="140"/>
      <c r="M181" s="99"/>
    </row>
    <row r="182" spans="2:13" ht="15" hidden="1">
      <c r="B182" s="167" t="str">
        <f>B99</f>
        <v>Образец12</v>
      </c>
      <c r="C182" s="167">
        <v>12</v>
      </c>
      <c r="D182" s="167"/>
      <c r="E182" s="167">
        <v>7</v>
      </c>
      <c r="G182" s="140"/>
      <c r="H182" s="140"/>
      <c r="I182" s="140"/>
      <c r="J182" s="140"/>
      <c r="K182" s="140"/>
      <c r="L182" s="140"/>
      <c r="M182" s="99"/>
    </row>
    <row r="183" spans="2:13" ht="15" hidden="1">
      <c r="B183" s="167" t="str">
        <f>B101</f>
        <v>Образец13</v>
      </c>
      <c r="C183" s="167">
        <v>13</v>
      </c>
      <c r="D183" s="167"/>
      <c r="E183" s="167"/>
      <c r="G183" s="140"/>
      <c r="H183" s="140"/>
      <c r="I183" s="140"/>
      <c r="J183" s="140"/>
      <c r="K183" s="140"/>
      <c r="L183" s="140"/>
      <c r="M183" s="99"/>
    </row>
    <row r="184" spans="2:13" ht="15" hidden="1">
      <c r="B184" s="167" t="str">
        <f>B103</f>
        <v>Образец14</v>
      </c>
      <c r="C184" s="167">
        <v>14</v>
      </c>
      <c r="D184" s="167"/>
      <c r="E184" s="167">
        <v>8</v>
      </c>
      <c r="G184" s="140"/>
      <c r="H184" s="140"/>
      <c r="I184" s="140"/>
      <c r="J184" s="140"/>
      <c r="K184" s="140"/>
      <c r="L184" s="140"/>
      <c r="M184" s="99"/>
    </row>
    <row r="185" spans="2:13" ht="15" hidden="1">
      <c r="B185" s="167" t="str">
        <f>B105</f>
        <v>Образец15</v>
      </c>
      <c r="C185" s="167">
        <v>15</v>
      </c>
      <c r="D185" s="167"/>
      <c r="E185" s="167"/>
      <c r="G185" s="140"/>
      <c r="H185" s="140"/>
      <c r="I185" s="140"/>
      <c r="J185" s="140"/>
      <c r="K185" s="140"/>
      <c r="L185" s="140"/>
      <c r="M185" s="99"/>
    </row>
    <row r="186" spans="2:13" ht="15" hidden="1">
      <c r="B186" s="167" t="str">
        <f>B107</f>
        <v>Образец16</v>
      </c>
      <c r="C186" s="167">
        <v>16</v>
      </c>
      <c r="D186" s="167"/>
      <c r="E186" s="167">
        <v>9</v>
      </c>
      <c r="G186" s="140"/>
      <c r="H186" s="140"/>
      <c r="I186" s="140"/>
      <c r="J186" s="140"/>
      <c r="K186" s="140"/>
      <c r="L186" s="140"/>
      <c r="M186" s="99"/>
    </row>
    <row r="187" spans="2:13" ht="15" hidden="1">
      <c r="B187" s="167" t="str">
        <f>B109</f>
        <v>Образец17</v>
      </c>
      <c r="C187" s="167">
        <v>17</v>
      </c>
      <c r="D187" s="167"/>
      <c r="E187" s="167"/>
      <c r="G187" s="140"/>
      <c r="H187" s="140"/>
      <c r="I187" s="140"/>
      <c r="J187" s="140"/>
      <c r="K187" s="140"/>
      <c r="L187" s="140"/>
      <c r="M187" s="99"/>
    </row>
    <row r="188" spans="2:13" ht="15" hidden="1">
      <c r="B188" s="167" t="str">
        <f>B111</f>
        <v>Образец18</v>
      </c>
      <c r="C188" s="167">
        <v>18</v>
      </c>
      <c r="D188" s="167"/>
      <c r="E188" s="167">
        <v>10</v>
      </c>
      <c r="G188" s="140"/>
      <c r="H188" s="140"/>
      <c r="I188" s="140"/>
      <c r="J188" s="140"/>
      <c r="K188" s="140"/>
      <c r="L188" s="140"/>
      <c r="M188" s="99"/>
    </row>
    <row r="189" spans="2:13" ht="15" hidden="1">
      <c r="B189" s="167" t="str">
        <f>B113</f>
        <v>Образец19</v>
      </c>
      <c r="C189" s="167">
        <v>19</v>
      </c>
      <c r="D189" s="167"/>
      <c r="E189" s="167"/>
      <c r="G189" s="140"/>
      <c r="H189" s="140"/>
      <c r="I189" s="140"/>
      <c r="J189" s="140"/>
      <c r="K189" s="140"/>
      <c r="L189" s="140"/>
      <c r="M189" s="99"/>
    </row>
    <row r="190" spans="2:13" ht="15" hidden="1">
      <c r="B190" s="167" t="str">
        <f>B115</f>
        <v>Образец20</v>
      </c>
      <c r="C190" s="167">
        <v>20</v>
      </c>
      <c r="D190" s="167"/>
      <c r="E190" s="167">
        <v>11</v>
      </c>
      <c r="G190" s="140"/>
      <c r="H190" s="140"/>
      <c r="I190" s="140"/>
      <c r="J190" s="140"/>
      <c r="K190" s="140"/>
      <c r="L190" s="140"/>
      <c r="M190" s="99"/>
    </row>
    <row r="191" spans="2:13" ht="15" hidden="1">
      <c r="B191" s="167" t="str">
        <f>B117</f>
        <v>Образец21</v>
      </c>
      <c r="C191" s="167">
        <v>21</v>
      </c>
      <c r="D191" s="167"/>
      <c r="E191" s="167"/>
      <c r="G191" s="140"/>
      <c r="H191" s="140"/>
      <c r="I191" s="140"/>
      <c r="J191" s="140"/>
      <c r="K191" s="140"/>
      <c r="L191" s="140"/>
      <c r="M191" s="99"/>
    </row>
    <row r="192" spans="2:13" ht="15" hidden="1">
      <c r="B192" s="167" t="str">
        <f>B119</f>
        <v>Образец22</v>
      </c>
      <c r="C192" s="167">
        <v>22</v>
      </c>
      <c r="D192" s="167"/>
      <c r="E192" s="167">
        <v>12</v>
      </c>
      <c r="G192" s="140"/>
      <c r="H192" s="140"/>
      <c r="I192" s="140"/>
      <c r="J192" s="140"/>
      <c r="K192" s="140"/>
      <c r="L192" s="140"/>
      <c r="M192" s="99"/>
    </row>
    <row r="193" spans="2:13" ht="15" hidden="1">
      <c r="B193" s="140" t="str">
        <f>B121</f>
        <v>Образец23</v>
      </c>
      <c r="C193" s="167">
        <v>23</v>
      </c>
      <c r="D193" s="167"/>
      <c r="E193" s="167"/>
      <c r="G193" s="140"/>
      <c r="H193" s="140"/>
      <c r="I193" s="140"/>
      <c r="J193" s="140"/>
      <c r="K193" s="140"/>
      <c r="L193" s="140"/>
      <c r="M193" s="99"/>
    </row>
    <row r="194" spans="2:13" ht="15" hidden="1">
      <c r="B194" s="140" t="str">
        <f>B123</f>
        <v>Образец24</v>
      </c>
      <c r="C194" s="167">
        <v>24</v>
      </c>
      <c r="D194" s="167"/>
      <c r="E194" s="167">
        <v>13</v>
      </c>
      <c r="G194" s="140"/>
      <c r="H194" s="140"/>
      <c r="I194" s="140"/>
      <c r="J194" s="140"/>
      <c r="K194" s="140"/>
      <c r="L194" s="140"/>
      <c r="M194" s="99"/>
    </row>
    <row r="195" spans="2:13" ht="15" hidden="1">
      <c r="B195" s="140" t="str">
        <f>B125</f>
        <v>Образец25</v>
      </c>
      <c r="C195" s="167">
        <v>25</v>
      </c>
      <c r="D195" s="167"/>
      <c r="E195" s="167"/>
      <c r="G195" s="140"/>
      <c r="H195" s="140"/>
      <c r="I195" s="140"/>
      <c r="J195" s="140"/>
      <c r="K195" s="140"/>
      <c r="L195" s="140"/>
      <c r="M195" s="99"/>
    </row>
    <row r="196" spans="2:13" ht="15" hidden="1">
      <c r="B196" s="140" t="str">
        <f>B127</f>
        <v>Образец26</v>
      </c>
      <c r="C196" s="167">
        <v>26</v>
      </c>
      <c r="D196" s="167"/>
      <c r="E196" s="167">
        <v>14</v>
      </c>
      <c r="G196" s="140"/>
      <c r="H196" s="140"/>
      <c r="I196" s="140"/>
      <c r="J196" s="140"/>
      <c r="K196" s="140"/>
      <c r="L196" s="140"/>
      <c r="M196" s="99"/>
    </row>
    <row r="197" spans="2:13" ht="15" hidden="1">
      <c r="B197" s="140" t="str">
        <f>B129</f>
        <v>Образец27</v>
      </c>
      <c r="C197" s="167">
        <v>27</v>
      </c>
      <c r="D197" s="167"/>
      <c r="E197" s="167"/>
      <c r="G197" s="140"/>
      <c r="H197" s="140"/>
      <c r="I197" s="140"/>
      <c r="J197" s="140"/>
      <c r="K197" s="140"/>
      <c r="L197" s="140"/>
      <c r="M197" s="99"/>
    </row>
    <row r="198" spans="2:11" ht="15" hidden="1">
      <c r="B198" s="140" t="str">
        <f>B131</f>
        <v>Образец28</v>
      </c>
      <c r="C198" s="167">
        <v>28</v>
      </c>
      <c r="D198" s="167"/>
      <c r="E198" s="167">
        <v>15</v>
      </c>
      <c r="G198" s="140"/>
      <c r="H198" s="140"/>
      <c r="I198" s="140"/>
      <c r="J198" s="140"/>
      <c r="K198" s="140"/>
    </row>
    <row r="199" spans="2:11" ht="15" hidden="1">
      <c r="B199" s="140" t="str">
        <f>B133</f>
        <v>Образец29</v>
      </c>
      <c r="C199" s="167">
        <v>29</v>
      </c>
      <c r="D199" s="167"/>
      <c r="E199" s="167"/>
      <c r="G199" s="140"/>
      <c r="H199" s="140"/>
      <c r="I199" s="140"/>
      <c r="J199" s="140"/>
      <c r="K199" s="140"/>
    </row>
    <row r="200" spans="2:11" ht="15" hidden="1">
      <c r="B200" s="140" t="str">
        <f>B135</f>
        <v>Образец30</v>
      </c>
      <c r="C200" s="167">
        <v>30</v>
      </c>
      <c r="D200" s="167"/>
      <c r="E200" s="167">
        <v>16</v>
      </c>
      <c r="G200" s="140"/>
      <c r="H200" s="140"/>
      <c r="I200" s="140"/>
      <c r="J200" s="140"/>
      <c r="K200" s="140"/>
    </row>
    <row r="201" spans="2:11" ht="15" hidden="1">
      <c r="B201" s="140" t="str">
        <f>B137</f>
        <v>Образец31</v>
      </c>
      <c r="C201" s="167">
        <v>31</v>
      </c>
      <c r="D201" s="167"/>
      <c r="E201" s="167"/>
      <c r="G201" s="140"/>
      <c r="H201" s="140"/>
      <c r="I201" s="140"/>
      <c r="J201" s="140"/>
      <c r="K201" s="140"/>
    </row>
    <row r="202" spans="2:11" ht="15" hidden="1">
      <c r="B202" s="140" t="str">
        <f>B139</f>
        <v>Образец32</v>
      </c>
      <c r="C202" s="167">
        <v>32</v>
      </c>
      <c r="D202" s="167"/>
      <c r="E202" s="167">
        <v>17</v>
      </c>
      <c r="G202" s="140"/>
      <c r="H202" s="140"/>
      <c r="I202" s="140"/>
      <c r="J202" s="140"/>
      <c r="K202" s="140"/>
    </row>
    <row r="203" spans="2:11" ht="15" hidden="1">
      <c r="B203" s="140" t="str">
        <f>B141</f>
        <v>Образец33</v>
      </c>
      <c r="C203" s="167">
        <v>33</v>
      </c>
      <c r="D203" s="167"/>
      <c r="E203" s="167"/>
      <c r="G203" s="140"/>
      <c r="H203" s="140"/>
      <c r="I203" s="140"/>
      <c r="J203" s="140"/>
      <c r="K203" s="140"/>
    </row>
    <row r="204" spans="2:11" ht="15" hidden="1">
      <c r="B204" s="140" t="str">
        <f>B143</f>
        <v>Образец34</v>
      </c>
      <c r="C204" s="167">
        <v>34</v>
      </c>
      <c r="D204" s="167"/>
      <c r="E204" s="167">
        <v>18</v>
      </c>
      <c r="G204" s="140"/>
      <c r="H204" s="140"/>
      <c r="I204" s="140"/>
      <c r="J204" s="140"/>
      <c r="K204" s="140"/>
    </row>
    <row r="205" spans="2:11" ht="15" hidden="1">
      <c r="B205" s="140" t="str">
        <f>B145</f>
        <v>Образец35</v>
      </c>
      <c r="C205" s="167">
        <v>35</v>
      </c>
      <c r="D205" s="167"/>
      <c r="E205" s="167"/>
      <c r="G205" s="140"/>
      <c r="H205" s="140"/>
      <c r="I205" s="140"/>
      <c r="J205" s="140"/>
      <c r="K205" s="140"/>
    </row>
    <row r="206" spans="2:11" ht="15" hidden="1">
      <c r="B206" s="140" t="str">
        <f>B147</f>
        <v>Образец36</v>
      </c>
      <c r="C206" s="167">
        <v>36</v>
      </c>
      <c r="D206" s="167"/>
      <c r="E206" s="167">
        <v>19</v>
      </c>
      <c r="G206" s="140"/>
      <c r="H206" s="140"/>
      <c r="I206" s="140"/>
      <c r="J206" s="140"/>
      <c r="K206" s="140"/>
    </row>
    <row r="207" spans="2:11" ht="15" hidden="1">
      <c r="B207" s="140" t="str">
        <f>B149</f>
        <v>Образец37</v>
      </c>
      <c r="C207" s="167">
        <v>37</v>
      </c>
      <c r="D207" s="167"/>
      <c r="E207" s="167"/>
      <c r="G207" s="140"/>
      <c r="H207" s="140"/>
      <c r="I207" s="140"/>
      <c r="J207" s="140"/>
      <c r="K207" s="140"/>
    </row>
    <row r="208" spans="2:11" ht="15" hidden="1">
      <c r="B208" s="140" t="str">
        <f>B151</f>
        <v>Образец38</v>
      </c>
      <c r="C208" s="167">
        <v>38</v>
      </c>
      <c r="D208" s="167"/>
      <c r="E208" s="167">
        <v>20</v>
      </c>
      <c r="G208" s="140"/>
      <c r="H208" s="140"/>
      <c r="I208" s="140"/>
      <c r="J208" s="140"/>
      <c r="K208" s="140"/>
    </row>
    <row r="209" spans="2:11" ht="15" hidden="1">
      <c r="B209" s="140" t="str">
        <f>B153</f>
        <v>Образец39</v>
      </c>
      <c r="C209" s="167">
        <v>39</v>
      </c>
      <c r="D209" s="167"/>
      <c r="E209" s="167"/>
      <c r="G209" s="140"/>
      <c r="H209" s="140"/>
      <c r="I209" s="140"/>
      <c r="J209" s="140"/>
      <c r="K209" s="140"/>
    </row>
    <row r="210" spans="2:11" ht="15" hidden="1">
      <c r="B210" s="140" t="str">
        <f>B155</f>
        <v>Образец40</v>
      </c>
      <c r="C210" s="167">
        <v>40</v>
      </c>
      <c r="D210" s="167"/>
      <c r="E210" s="167">
        <v>21</v>
      </c>
      <c r="G210" s="140"/>
      <c r="H210" s="140"/>
      <c r="I210" s="140"/>
      <c r="J210" s="140"/>
      <c r="K210" s="140"/>
    </row>
    <row r="211" spans="2:11" ht="15" hidden="1">
      <c r="B211" s="140" t="str">
        <f>B157</f>
        <v>Образец41</v>
      </c>
      <c r="C211" s="167">
        <v>41</v>
      </c>
      <c r="D211" s="140"/>
      <c r="E211" s="167"/>
      <c r="F211" s="140"/>
      <c r="G211" s="140"/>
      <c r="H211" s="140"/>
      <c r="I211" s="140"/>
      <c r="J211" s="140"/>
      <c r="K211" s="140"/>
    </row>
    <row r="212" spans="2:11" ht="15" hidden="1">
      <c r="B212" s="140" t="str">
        <f>B159</f>
        <v>Образец42</v>
      </c>
      <c r="C212" s="167">
        <v>42</v>
      </c>
      <c r="D212" s="140"/>
      <c r="E212" s="167">
        <v>22</v>
      </c>
      <c r="F212" s="140"/>
      <c r="G212" s="140"/>
      <c r="H212" s="140"/>
      <c r="I212" s="140"/>
      <c r="J212" s="140"/>
      <c r="K212" s="140"/>
    </row>
    <row r="213" spans="2:11" ht="15" hidden="1">
      <c r="B213" s="140"/>
      <c r="C213" s="140"/>
      <c r="D213" s="140"/>
      <c r="E213" s="167"/>
      <c r="F213" s="140"/>
      <c r="G213" s="140"/>
      <c r="H213" s="140"/>
      <c r="I213" s="140"/>
      <c r="J213" s="140"/>
      <c r="K213" s="140"/>
    </row>
    <row r="214" spans="2:11" ht="15" hidden="1">
      <c r="B214" s="140"/>
      <c r="C214" s="140"/>
      <c r="D214" s="140"/>
      <c r="E214" s="167">
        <v>23</v>
      </c>
      <c r="F214" s="140"/>
      <c r="G214" s="140"/>
      <c r="H214" s="140"/>
      <c r="I214" s="140"/>
      <c r="J214" s="140"/>
      <c r="K214" s="140"/>
    </row>
    <row r="215" spans="2:11" ht="15" hidden="1">
      <c r="B215" s="140"/>
      <c r="C215" s="140"/>
      <c r="D215" s="140"/>
      <c r="E215" s="167"/>
      <c r="F215" s="140"/>
      <c r="G215" s="140"/>
      <c r="H215" s="140"/>
      <c r="I215" s="140"/>
      <c r="J215" s="140"/>
      <c r="K215" s="140"/>
    </row>
    <row r="216" spans="2:11" ht="15" hidden="1">
      <c r="B216" s="140"/>
      <c r="C216" s="140"/>
      <c r="D216" s="140"/>
      <c r="E216" s="167">
        <v>24</v>
      </c>
      <c r="F216" s="140"/>
      <c r="G216" s="140"/>
      <c r="H216" s="140"/>
      <c r="I216" s="140"/>
      <c r="J216" s="140"/>
      <c r="K216" s="140"/>
    </row>
    <row r="217" spans="2:11" ht="15" hidden="1">
      <c r="B217" s="140"/>
      <c r="C217" s="140"/>
      <c r="D217" s="140"/>
      <c r="E217" s="167"/>
      <c r="F217" s="140"/>
      <c r="G217" s="140"/>
      <c r="H217" s="140"/>
      <c r="I217" s="140"/>
      <c r="J217" s="140"/>
      <c r="K217" s="140"/>
    </row>
    <row r="218" spans="2:11" ht="15" hidden="1">
      <c r="B218" s="140"/>
      <c r="C218" s="140"/>
      <c r="D218" s="140"/>
      <c r="E218" s="167">
        <v>25</v>
      </c>
      <c r="F218" s="140"/>
      <c r="G218" s="140"/>
      <c r="H218" s="140"/>
      <c r="I218" s="140"/>
      <c r="J218" s="140"/>
      <c r="K218" s="140"/>
    </row>
    <row r="219" spans="2:11" ht="15" hidden="1">
      <c r="B219" s="140"/>
      <c r="C219" s="140"/>
      <c r="D219" s="140"/>
      <c r="E219" s="167"/>
      <c r="F219" s="140"/>
      <c r="G219" s="140"/>
      <c r="H219" s="140"/>
      <c r="I219" s="140"/>
      <c r="J219" s="140"/>
      <c r="K219" s="140"/>
    </row>
    <row r="220" spans="2:11" ht="15" hidden="1">
      <c r="B220" s="140"/>
      <c r="C220" s="140"/>
      <c r="D220" s="140"/>
      <c r="E220" s="167">
        <v>26</v>
      </c>
      <c r="F220" s="140"/>
      <c r="G220" s="140"/>
      <c r="H220" s="140"/>
      <c r="I220" s="140"/>
      <c r="J220" s="140"/>
      <c r="K220" s="140"/>
    </row>
    <row r="221" spans="2:11" ht="15" hidden="1">
      <c r="B221" s="140"/>
      <c r="C221" s="140"/>
      <c r="D221" s="140"/>
      <c r="E221" s="167"/>
      <c r="F221" s="140"/>
      <c r="G221" s="140"/>
      <c r="H221" s="140"/>
      <c r="I221" s="140"/>
      <c r="J221" s="140"/>
      <c r="K221" s="140"/>
    </row>
    <row r="222" spans="2:11" ht="15" hidden="1">
      <c r="B222" s="140"/>
      <c r="C222" s="140"/>
      <c r="D222" s="140"/>
      <c r="E222" s="167">
        <v>27</v>
      </c>
      <c r="F222" s="140"/>
      <c r="G222" s="140"/>
      <c r="H222" s="140"/>
      <c r="I222" s="140"/>
      <c r="J222" s="140"/>
      <c r="K222" s="140"/>
    </row>
    <row r="223" spans="2:11" ht="15" hidden="1">
      <c r="B223" s="140"/>
      <c r="C223" s="140"/>
      <c r="D223" s="140"/>
      <c r="E223" s="167"/>
      <c r="F223" s="140"/>
      <c r="G223" s="140"/>
      <c r="H223" s="140"/>
      <c r="I223" s="140"/>
      <c r="J223" s="140"/>
      <c r="K223" s="140"/>
    </row>
    <row r="224" spans="2:11" ht="15" hidden="1">
      <c r="B224" s="140"/>
      <c r="C224" s="140"/>
      <c r="D224" s="140"/>
      <c r="E224" s="167">
        <v>28</v>
      </c>
      <c r="F224" s="140"/>
      <c r="G224" s="140"/>
      <c r="H224" s="140"/>
      <c r="I224" s="140"/>
      <c r="J224" s="140"/>
      <c r="K224" s="140"/>
    </row>
    <row r="225" spans="2:11" ht="15" hidden="1">
      <c r="B225" s="140"/>
      <c r="C225" s="140"/>
      <c r="D225" s="140"/>
      <c r="E225" s="167"/>
      <c r="F225" s="140"/>
      <c r="G225" s="140"/>
      <c r="H225" s="140"/>
      <c r="I225" s="140"/>
      <c r="J225" s="140"/>
      <c r="K225" s="140"/>
    </row>
    <row r="226" spans="2:11" ht="15" hidden="1">
      <c r="B226" s="140"/>
      <c r="C226" s="140"/>
      <c r="D226" s="140"/>
      <c r="E226" s="167">
        <v>29</v>
      </c>
      <c r="F226" s="140"/>
      <c r="G226" s="140"/>
      <c r="H226" s="140"/>
      <c r="I226" s="140"/>
      <c r="J226" s="140"/>
      <c r="K226" s="140"/>
    </row>
    <row r="227" spans="2:11" ht="15" hidden="1">
      <c r="B227" s="140"/>
      <c r="C227" s="140"/>
      <c r="D227" s="140"/>
      <c r="E227" s="167"/>
      <c r="F227" s="140"/>
      <c r="G227" s="140"/>
      <c r="H227" s="140"/>
      <c r="I227" s="140"/>
      <c r="J227" s="140"/>
      <c r="K227" s="140"/>
    </row>
    <row r="228" spans="2:11" ht="15" hidden="1">
      <c r="B228" s="140"/>
      <c r="C228" s="140"/>
      <c r="D228" s="140"/>
      <c r="E228" s="167">
        <v>30</v>
      </c>
      <c r="F228" s="140"/>
      <c r="G228" s="140"/>
      <c r="H228" s="140"/>
      <c r="I228" s="140"/>
      <c r="J228" s="140"/>
      <c r="K228" s="140"/>
    </row>
    <row r="229" spans="2:11" ht="15" hidden="1">
      <c r="B229" s="140"/>
      <c r="C229" s="140"/>
      <c r="D229" s="140"/>
      <c r="E229" s="167"/>
      <c r="F229" s="140"/>
      <c r="G229" s="140"/>
      <c r="H229" s="140"/>
      <c r="I229" s="140"/>
      <c r="J229" s="140"/>
      <c r="K229" s="140"/>
    </row>
    <row r="230" spans="2:11" ht="15" hidden="1">
      <c r="B230" s="140"/>
      <c r="C230" s="140"/>
      <c r="D230" s="140"/>
      <c r="E230" s="167">
        <v>31</v>
      </c>
      <c r="F230" s="140"/>
      <c r="G230" s="140"/>
      <c r="H230" s="140"/>
      <c r="I230" s="140"/>
      <c r="J230" s="140"/>
      <c r="K230" s="140"/>
    </row>
    <row r="231" spans="2:11" ht="15" hidden="1">
      <c r="B231" s="140"/>
      <c r="C231" s="140"/>
      <c r="D231" s="140"/>
      <c r="E231" s="167"/>
      <c r="F231" s="140"/>
      <c r="G231" s="140"/>
      <c r="H231" s="140"/>
      <c r="I231" s="140"/>
      <c r="J231" s="140"/>
      <c r="K231" s="140"/>
    </row>
    <row r="232" spans="2:11" ht="15" hidden="1">
      <c r="B232" s="140"/>
      <c r="C232" s="140"/>
      <c r="D232" s="140"/>
      <c r="E232" s="167">
        <v>32</v>
      </c>
      <c r="F232" s="140"/>
      <c r="G232" s="140"/>
      <c r="H232" s="140"/>
      <c r="I232" s="140"/>
      <c r="J232" s="140"/>
      <c r="K232" s="140"/>
    </row>
    <row r="233" spans="2:11" ht="15" hidden="1">
      <c r="B233" s="140"/>
      <c r="C233" s="140"/>
      <c r="D233" s="140"/>
      <c r="E233" s="167"/>
      <c r="F233" s="140"/>
      <c r="G233" s="140"/>
      <c r="H233" s="140"/>
      <c r="I233" s="140"/>
      <c r="J233" s="140"/>
      <c r="K233" s="140"/>
    </row>
    <row r="234" spans="2:11" ht="15" hidden="1">
      <c r="B234" s="140"/>
      <c r="C234" s="140"/>
      <c r="D234" s="140"/>
      <c r="E234" s="167">
        <v>33</v>
      </c>
      <c r="F234" s="140"/>
      <c r="G234" s="140"/>
      <c r="H234" s="140"/>
      <c r="I234" s="140"/>
      <c r="J234" s="140"/>
      <c r="K234" s="140"/>
    </row>
    <row r="235" spans="2:11" ht="15" hidden="1">
      <c r="B235" s="140"/>
      <c r="C235" s="140"/>
      <c r="D235" s="140"/>
      <c r="E235" s="167"/>
      <c r="F235" s="140"/>
      <c r="G235" s="140"/>
      <c r="H235" s="140"/>
      <c r="I235" s="140"/>
      <c r="J235" s="140"/>
      <c r="K235" s="140"/>
    </row>
    <row r="236" spans="2:11" ht="15" hidden="1">
      <c r="B236" s="140"/>
      <c r="C236" s="140"/>
      <c r="D236" s="140"/>
      <c r="E236" s="167">
        <v>34</v>
      </c>
      <c r="F236" s="140"/>
      <c r="G236" s="140"/>
      <c r="H236" s="140"/>
      <c r="I236" s="140"/>
      <c r="J236" s="140"/>
      <c r="K236" s="140"/>
    </row>
    <row r="237" spans="2:11" ht="15" hidden="1">
      <c r="B237" s="140"/>
      <c r="C237" s="140"/>
      <c r="D237" s="140"/>
      <c r="E237" s="167"/>
      <c r="F237" s="140"/>
      <c r="G237" s="140"/>
      <c r="H237" s="140"/>
      <c r="I237" s="140"/>
      <c r="J237" s="140"/>
      <c r="K237" s="140"/>
    </row>
    <row r="238" spans="2:11" ht="15" hidden="1">
      <c r="B238" s="140"/>
      <c r="C238" s="140"/>
      <c r="D238" s="140"/>
      <c r="E238" s="167">
        <v>35</v>
      </c>
      <c r="F238" s="140"/>
      <c r="G238" s="140"/>
      <c r="H238" s="140"/>
      <c r="I238" s="140"/>
      <c r="J238" s="140"/>
      <c r="K238" s="140"/>
    </row>
    <row r="239" spans="2:11" ht="15" hidden="1">
      <c r="B239" s="140"/>
      <c r="C239" s="140"/>
      <c r="D239" s="140"/>
      <c r="E239" s="167"/>
      <c r="F239" s="140"/>
      <c r="G239" s="140"/>
      <c r="H239" s="140"/>
      <c r="I239" s="140"/>
      <c r="J239" s="140"/>
      <c r="K239" s="140"/>
    </row>
    <row r="240" spans="2:11" ht="15" hidden="1">
      <c r="B240" s="140"/>
      <c r="C240" s="140"/>
      <c r="D240" s="140"/>
      <c r="E240" s="167">
        <v>36</v>
      </c>
      <c r="F240" s="140"/>
      <c r="G240" s="140"/>
      <c r="H240" s="140"/>
      <c r="I240" s="140"/>
      <c r="J240" s="140"/>
      <c r="K240" s="140"/>
    </row>
    <row r="241" spans="2:11" ht="15" hidden="1">
      <c r="B241" s="140"/>
      <c r="C241" s="140"/>
      <c r="D241" s="140"/>
      <c r="E241" s="167"/>
      <c r="F241" s="140"/>
      <c r="G241" s="140"/>
      <c r="H241" s="140"/>
      <c r="I241" s="140"/>
      <c r="J241" s="140"/>
      <c r="K241" s="140"/>
    </row>
    <row r="242" spans="2:11" ht="15" hidden="1">
      <c r="B242" s="140"/>
      <c r="C242" s="140"/>
      <c r="D242" s="140"/>
      <c r="E242" s="167">
        <v>37</v>
      </c>
      <c r="F242" s="140"/>
      <c r="G242" s="140"/>
      <c r="H242" s="140"/>
      <c r="I242" s="140"/>
      <c r="J242" s="140"/>
      <c r="K242" s="140"/>
    </row>
    <row r="243" spans="2:11" ht="15" hidden="1">
      <c r="B243" s="140"/>
      <c r="C243" s="140"/>
      <c r="D243" s="140"/>
      <c r="E243" s="167"/>
      <c r="F243" s="140"/>
      <c r="G243" s="140"/>
      <c r="H243" s="140"/>
      <c r="I243" s="140"/>
      <c r="J243" s="140"/>
      <c r="K243" s="140"/>
    </row>
    <row r="244" spans="2:11" ht="15" hidden="1">
      <c r="B244" s="140"/>
      <c r="C244" s="140"/>
      <c r="D244" s="140"/>
      <c r="E244" s="167">
        <v>38</v>
      </c>
      <c r="F244" s="140"/>
      <c r="G244" s="140"/>
      <c r="H244" s="140"/>
      <c r="I244" s="140"/>
      <c r="J244" s="140"/>
      <c r="K244" s="140"/>
    </row>
    <row r="245" spans="2:11" ht="15" hidden="1">
      <c r="B245" s="140"/>
      <c r="C245" s="140"/>
      <c r="D245" s="140"/>
      <c r="E245" s="167"/>
      <c r="F245" s="140"/>
      <c r="G245" s="140"/>
      <c r="H245" s="140"/>
      <c r="I245" s="140"/>
      <c r="J245" s="140"/>
      <c r="K245" s="140"/>
    </row>
    <row r="246" spans="2:11" ht="15" hidden="1">
      <c r="B246" s="140"/>
      <c r="C246" s="140"/>
      <c r="D246" s="140"/>
      <c r="E246" s="167">
        <v>39</v>
      </c>
      <c r="F246" s="140"/>
      <c r="G246" s="140"/>
      <c r="H246" s="140"/>
      <c r="I246" s="140"/>
      <c r="J246" s="140"/>
      <c r="K246" s="140"/>
    </row>
    <row r="247" spans="2:11" ht="15" hidden="1">
      <c r="B247" s="140"/>
      <c r="C247" s="140"/>
      <c r="D247" s="140"/>
      <c r="E247" s="167"/>
      <c r="F247" s="140"/>
      <c r="G247" s="140"/>
      <c r="H247" s="140"/>
      <c r="I247" s="140"/>
      <c r="J247" s="140"/>
      <c r="K247" s="140"/>
    </row>
    <row r="248" spans="2:11" ht="15" hidden="1">
      <c r="B248" s="140"/>
      <c r="C248" s="140"/>
      <c r="D248" s="140"/>
      <c r="E248" s="167">
        <v>40</v>
      </c>
      <c r="F248" s="140"/>
      <c r="G248" s="140"/>
      <c r="H248" s="140"/>
      <c r="I248" s="140"/>
      <c r="J248" s="140"/>
      <c r="K248" s="140"/>
    </row>
    <row r="249" spans="2:11" ht="15" hidden="1">
      <c r="B249" s="140"/>
      <c r="C249" s="140"/>
      <c r="D249" s="140"/>
      <c r="E249" s="167"/>
      <c r="F249" s="140"/>
      <c r="G249" s="140"/>
      <c r="H249" s="140"/>
      <c r="I249" s="140"/>
      <c r="J249" s="140"/>
      <c r="K249" s="140"/>
    </row>
    <row r="250" spans="2:11" ht="15" hidden="1">
      <c r="B250" s="140"/>
      <c r="C250" s="140"/>
      <c r="D250" s="140"/>
      <c r="E250" s="167">
        <v>41</v>
      </c>
      <c r="F250" s="140"/>
      <c r="G250" s="140"/>
      <c r="H250" s="140"/>
      <c r="I250" s="140"/>
      <c r="J250" s="140"/>
      <c r="K250" s="140"/>
    </row>
    <row r="251" spans="2:11" ht="15" hidden="1">
      <c r="B251" s="140"/>
      <c r="C251" s="140"/>
      <c r="D251" s="140"/>
      <c r="E251" s="167"/>
      <c r="F251" s="140"/>
      <c r="G251" s="140"/>
      <c r="H251" s="140"/>
      <c r="I251" s="140"/>
      <c r="J251" s="140"/>
      <c r="K251" s="140"/>
    </row>
    <row r="252" spans="2:11" ht="15" hidden="1">
      <c r="B252" s="140"/>
      <c r="C252" s="140"/>
      <c r="D252" s="140"/>
      <c r="E252" s="167">
        <v>42</v>
      </c>
      <c r="F252" s="140"/>
      <c r="G252" s="140"/>
      <c r="H252" s="140"/>
      <c r="I252" s="140"/>
      <c r="J252" s="140"/>
      <c r="K252" s="140"/>
    </row>
    <row r="253" spans="2:11" ht="15">
      <c r="B253" s="140"/>
      <c r="C253" s="140"/>
      <c r="D253" s="140"/>
      <c r="F253" s="140"/>
      <c r="G253" s="140"/>
      <c r="H253" s="140"/>
      <c r="I253" s="140"/>
      <c r="J253" s="140"/>
      <c r="K253" s="140"/>
    </row>
    <row r="254" spans="2:11" ht="15">
      <c r="B254" s="140"/>
      <c r="C254" s="140"/>
      <c r="D254" s="140"/>
      <c r="E254" s="140"/>
      <c r="F254" s="140"/>
      <c r="G254" s="140"/>
      <c r="H254" s="140"/>
      <c r="I254" s="140"/>
      <c r="J254" s="140"/>
      <c r="K254" s="140"/>
    </row>
    <row r="255" spans="2:11" ht="15">
      <c r="B255" s="140"/>
      <c r="C255" s="140"/>
      <c r="D255" s="140"/>
      <c r="E255" s="140"/>
      <c r="F255" s="140"/>
      <c r="G255" s="140"/>
      <c r="H255" s="140"/>
      <c r="I255" s="140"/>
      <c r="J255" s="140"/>
      <c r="K255" s="140"/>
    </row>
    <row r="256" spans="2:11" ht="15">
      <c r="B256" s="140"/>
      <c r="C256" s="140"/>
      <c r="D256" s="140"/>
      <c r="E256" s="140"/>
      <c r="F256" s="140"/>
      <c r="G256" s="140"/>
      <c r="H256" s="140"/>
      <c r="I256" s="140"/>
      <c r="J256" s="140"/>
      <c r="K256" s="140"/>
    </row>
    <row r="257" spans="2:11" ht="15">
      <c r="B257" s="140"/>
      <c r="C257" s="140"/>
      <c r="D257" s="140"/>
      <c r="E257" s="140"/>
      <c r="F257" s="140"/>
      <c r="G257" s="140"/>
      <c r="H257" s="140"/>
      <c r="I257" s="140"/>
      <c r="J257" s="140"/>
      <c r="K257" s="140"/>
    </row>
    <row r="258" spans="2:11" ht="15">
      <c r="B258" s="140"/>
      <c r="C258" s="140"/>
      <c r="D258" s="140"/>
      <c r="E258" s="140"/>
      <c r="F258" s="140"/>
      <c r="G258" s="140"/>
      <c r="H258" s="140"/>
      <c r="I258" s="140"/>
      <c r="J258" s="140"/>
      <c r="K258" s="140"/>
    </row>
    <row r="259" spans="2:11" ht="15">
      <c r="B259" s="140"/>
      <c r="C259" s="140"/>
      <c r="D259" s="140"/>
      <c r="E259" s="140"/>
      <c r="F259" s="140"/>
      <c r="G259" s="140"/>
      <c r="H259" s="140"/>
      <c r="I259" s="140"/>
      <c r="J259" s="140"/>
      <c r="K259" s="140"/>
    </row>
    <row r="260" spans="2:11" ht="15">
      <c r="B260" s="140"/>
      <c r="C260" s="140"/>
      <c r="D260" s="140"/>
      <c r="E260" s="140"/>
      <c r="F260" s="140"/>
      <c r="G260" s="140"/>
      <c r="H260" s="140"/>
      <c r="I260" s="140"/>
      <c r="J260" s="140"/>
      <c r="K260" s="140"/>
    </row>
    <row r="261" spans="2:11" ht="15">
      <c r="B261" s="140"/>
      <c r="C261" s="140"/>
      <c r="D261" s="140"/>
      <c r="E261" s="140"/>
      <c r="F261" s="140"/>
      <c r="G261" s="140"/>
      <c r="H261" s="140"/>
      <c r="I261" s="140"/>
      <c r="J261" s="140"/>
      <c r="K261" s="140"/>
    </row>
    <row r="262" spans="2:11" ht="15">
      <c r="B262" s="140"/>
      <c r="C262" s="140"/>
      <c r="D262" s="140"/>
      <c r="E262" s="140"/>
      <c r="F262" s="140"/>
      <c r="G262" s="140"/>
      <c r="H262" s="140"/>
      <c r="I262" s="140"/>
      <c r="J262" s="140"/>
      <c r="K262" s="140"/>
    </row>
    <row r="263" spans="2:11" ht="15">
      <c r="B263" s="140"/>
      <c r="C263" s="140"/>
      <c r="D263" s="140"/>
      <c r="E263" s="140"/>
      <c r="F263" s="140"/>
      <c r="G263" s="140"/>
      <c r="H263" s="140"/>
      <c r="I263" s="140"/>
      <c r="J263" s="140"/>
      <c r="K263" s="140"/>
    </row>
    <row r="264" spans="2:11" ht="15">
      <c r="B264" s="140"/>
      <c r="C264" s="140"/>
      <c r="D264" s="140"/>
      <c r="E264" s="140"/>
      <c r="F264" s="140"/>
      <c r="G264" s="140"/>
      <c r="H264" s="140"/>
      <c r="I264" s="140"/>
      <c r="J264" s="140"/>
      <c r="K264" s="140"/>
    </row>
    <row r="265" spans="2:11" ht="15">
      <c r="B265" s="140"/>
      <c r="C265" s="140"/>
      <c r="D265" s="140"/>
      <c r="E265" s="140"/>
      <c r="F265" s="140"/>
      <c r="G265" s="140"/>
      <c r="H265" s="140"/>
      <c r="I265" s="140"/>
      <c r="J265" s="140"/>
      <c r="K265" s="140"/>
    </row>
    <row r="266" spans="2:11" ht="15">
      <c r="B266" s="140"/>
      <c r="C266" s="140"/>
      <c r="D266" s="140"/>
      <c r="E266" s="140"/>
      <c r="F266" s="140"/>
      <c r="G266" s="140"/>
      <c r="H266" s="140"/>
      <c r="I266" s="140"/>
      <c r="J266" s="140"/>
      <c r="K266" s="140"/>
    </row>
    <row r="267" spans="2:11" ht="15">
      <c r="B267" s="140"/>
      <c r="C267" s="140"/>
      <c r="D267" s="140"/>
      <c r="E267" s="140"/>
      <c r="F267" s="140"/>
      <c r="G267" s="140"/>
      <c r="H267" s="140"/>
      <c r="I267" s="140"/>
      <c r="J267" s="140"/>
      <c r="K267" s="140"/>
    </row>
    <row r="268" spans="2:11" ht="15">
      <c r="B268" s="140"/>
      <c r="C268" s="140"/>
      <c r="D268" s="140"/>
      <c r="E268" s="140"/>
      <c r="F268" s="140"/>
      <c r="G268" s="140"/>
      <c r="H268" s="140"/>
      <c r="I268" s="140"/>
      <c r="J268" s="140"/>
      <c r="K268" s="140"/>
    </row>
    <row r="269" spans="2:11" ht="15">
      <c r="B269" s="140"/>
      <c r="C269" s="140"/>
      <c r="D269" s="140"/>
      <c r="E269" s="140"/>
      <c r="F269" s="140"/>
      <c r="G269" s="140"/>
      <c r="H269" s="140"/>
      <c r="I269" s="140"/>
      <c r="J269" s="140"/>
      <c r="K269" s="140"/>
    </row>
    <row r="270" spans="2:11" ht="15">
      <c r="B270" s="140"/>
      <c r="C270" s="140"/>
      <c r="D270" s="140"/>
      <c r="E270" s="140"/>
      <c r="F270" s="140"/>
      <c r="G270" s="140"/>
      <c r="H270" s="140"/>
      <c r="I270" s="140"/>
      <c r="J270" s="140"/>
      <c r="K270" s="140"/>
    </row>
    <row r="271" spans="2:11" ht="15">
      <c r="B271" s="140"/>
      <c r="C271" s="140"/>
      <c r="D271" s="140"/>
      <c r="E271" s="140"/>
      <c r="F271" s="140"/>
      <c r="G271" s="140"/>
      <c r="H271" s="140"/>
      <c r="I271" s="140"/>
      <c r="J271" s="140"/>
      <c r="K271" s="140"/>
    </row>
    <row r="272" spans="2:11" ht="15">
      <c r="B272" s="140"/>
      <c r="C272" s="140"/>
      <c r="D272" s="140"/>
      <c r="E272" s="140"/>
      <c r="F272" s="140"/>
      <c r="G272" s="140"/>
      <c r="H272" s="140"/>
      <c r="I272" s="140"/>
      <c r="J272" s="140"/>
      <c r="K272" s="140"/>
    </row>
    <row r="273" spans="2:11" ht="15">
      <c r="B273" s="140"/>
      <c r="C273" s="140"/>
      <c r="D273" s="140"/>
      <c r="E273" s="140"/>
      <c r="F273" s="140"/>
      <c r="G273" s="140"/>
      <c r="H273" s="140"/>
      <c r="I273" s="140"/>
      <c r="J273" s="140"/>
      <c r="K273" s="140"/>
    </row>
    <row r="274" spans="2:11" ht="15">
      <c r="B274" s="140"/>
      <c r="C274" s="140"/>
      <c r="D274" s="140"/>
      <c r="E274" s="140"/>
      <c r="F274" s="140"/>
      <c r="G274" s="140"/>
      <c r="H274" s="140"/>
      <c r="I274" s="140"/>
      <c r="J274" s="140"/>
      <c r="K274" s="140"/>
    </row>
    <row r="275" spans="2:11" ht="15">
      <c r="B275" s="140"/>
      <c r="C275" s="140"/>
      <c r="D275" s="140"/>
      <c r="E275" s="140"/>
      <c r="F275" s="140"/>
      <c r="G275" s="140"/>
      <c r="H275" s="140"/>
      <c r="I275" s="140"/>
      <c r="J275" s="140"/>
      <c r="K275" s="140"/>
    </row>
    <row r="276" spans="2:11" ht="15">
      <c r="B276" s="140"/>
      <c r="C276" s="140"/>
      <c r="D276" s="140"/>
      <c r="E276" s="140"/>
      <c r="F276" s="140"/>
      <c r="G276" s="140"/>
      <c r="H276" s="140"/>
      <c r="I276" s="140"/>
      <c r="J276" s="140"/>
      <c r="K276" s="140"/>
    </row>
    <row r="277" spans="2:11" ht="15">
      <c r="B277" s="140"/>
      <c r="C277" s="140"/>
      <c r="D277" s="140"/>
      <c r="E277" s="140"/>
      <c r="F277" s="140"/>
      <c r="G277" s="140"/>
      <c r="H277" s="140"/>
      <c r="I277" s="140"/>
      <c r="J277" s="140"/>
      <c r="K277" s="140"/>
    </row>
    <row r="278" spans="2:11" ht="15">
      <c r="B278" s="140"/>
      <c r="C278" s="140"/>
      <c r="D278" s="140"/>
      <c r="E278" s="140"/>
      <c r="F278" s="140"/>
      <c r="G278" s="140"/>
      <c r="H278" s="140"/>
      <c r="I278" s="140"/>
      <c r="J278" s="140"/>
      <c r="K278" s="140"/>
    </row>
    <row r="279" spans="2:11" ht="15">
      <c r="B279" s="140"/>
      <c r="C279" s="140"/>
      <c r="D279" s="140"/>
      <c r="E279" s="140"/>
      <c r="F279" s="140"/>
      <c r="G279" s="140"/>
      <c r="H279" s="140"/>
      <c r="I279" s="140"/>
      <c r="J279" s="140"/>
      <c r="K279" s="140"/>
    </row>
    <row r="280" spans="2:11" ht="15">
      <c r="B280" s="140"/>
      <c r="C280" s="140"/>
      <c r="D280" s="140"/>
      <c r="E280" s="140"/>
      <c r="F280" s="140"/>
      <c r="G280" s="140"/>
      <c r="H280" s="140"/>
      <c r="I280" s="140"/>
      <c r="J280" s="140"/>
      <c r="K280" s="140"/>
    </row>
    <row r="281" spans="2:11" ht="15">
      <c r="B281" s="140"/>
      <c r="C281" s="140"/>
      <c r="D281" s="140"/>
      <c r="E281" s="140"/>
      <c r="F281" s="140"/>
      <c r="G281" s="140"/>
      <c r="H281" s="140"/>
      <c r="I281" s="140"/>
      <c r="J281" s="140"/>
      <c r="K281" s="140"/>
    </row>
    <row r="282" spans="2:11" ht="15">
      <c r="B282" s="140"/>
      <c r="C282" s="140"/>
      <c r="D282" s="140"/>
      <c r="E282" s="140"/>
      <c r="F282" s="140"/>
      <c r="G282" s="140"/>
      <c r="H282" s="140"/>
      <c r="I282" s="140"/>
      <c r="J282" s="140"/>
      <c r="K282" s="140"/>
    </row>
    <row r="283" spans="2:11" ht="15">
      <c r="B283" s="140"/>
      <c r="C283" s="140"/>
      <c r="D283" s="140"/>
      <c r="E283" s="140"/>
      <c r="F283" s="140"/>
      <c r="G283" s="140"/>
      <c r="H283" s="140"/>
      <c r="I283" s="140"/>
      <c r="J283" s="140"/>
      <c r="K283" s="140"/>
    </row>
    <row r="284" spans="2:11" ht="15">
      <c r="B284" s="140"/>
      <c r="C284" s="140"/>
      <c r="D284" s="140"/>
      <c r="E284" s="140"/>
      <c r="F284" s="140"/>
      <c r="G284" s="140"/>
      <c r="H284" s="140"/>
      <c r="I284" s="140"/>
      <c r="J284" s="140"/>
      <c r="K284" s="140"/>
    </row>
    <row r="285" spans="2:11" ht="15">
      <c r="B285" s="140"/>
      <c r="C285" s="140"/>
      <c r="D285" s="140"/>
      <c r="E285" s="140"/>
      <c r="F285" s="140"/>
      <c r="G285" s="140"/>
      <c r="H285" s="140"/>
      <c r="I285" s="140"/>
      <c r="J285" s="140"/>
      <c r="K285" s="140"/>
    </row>
    <row r="286" spans="2:11" ht="15">
      <c r="B286" s="140"/>
      <c r="C286" s="140"/>
      <c r="D286" s="140"/>
      <c r="E286" s="140"/>
      <c r="F286" s="140"/>
      <c r="G286" s="140"/>
      <c r="H286" s="140"/>
      <c r="I286" s="140"/>
      <c r="J286" s="140"/>
      <c r="K286" s="140"/>
    </row>
    <row r="287" spans="2:11" ht="15">
      <c r="B287" s="140"/>
      <c r="C287" s="140"/>
      <c r="D287" s="140"/>
      <c r="E287" s="140"/>
      <c r="F287" s="140"/>
      <c r="G287" s="140"/>
      <c r="H287" s="140"/>
      <c r="I287" s="140"/>
      <c r="J287" s="140"/>
      <c r="K287" s="140"/>
    </row>
    <row r="288" spans="2:11" ht="15">
      <c r="B288" s="140"/>
      <c r="C288" s="140"/>
      <c r="D288" s="140"/>
      <c r="E288" s="140"/>
      <c r="F288" s="140"/>
      <c r="G288" s="140"/>
      <c r="H288" s="140"/>
      <c r="I288" s="140"/>
      <c r="J288" s="140"/>
      <c r="K288" s="140"/>
    </row>
    <row r="289" spans="2:11" ht="15">
      <c r="B289" s="140"/>
      <c r="C289" s="140"/>
      <c r="D289" s="140"/>
      <c r="E289" s="140"/>
      <c r="F289" s="140"/>
      <c r="G289" s="140"/>
      <c r="H289" s="140"/>
      <c r="I289" s="140"/>
      <c r="J289" s="140"/>
      <c r="K289" s="140"/>
    </row>
    <row r="290" spans="2:11" ht="15">
      <c r="B290" s="140"/>
      <c r="C290" s="140"/>
      <c r="D290" s="140"/>
      <c r="E290" s="140"/>
      <c r="F290" s="140"/>
      <c r="G290" s="140"/>
      <c r="H290" s="140"/>
      <c r="I290" s="140"/>
      <c r="J290" s="140"/>
      <c r="K290" s="140"/>
    </row>
    <row r="291" spans="2:11" ht="15">
      <c r="B291" s="140"/>
      <c r="C291" s="140"/>
      <c r="D291" s="140"/>
      <c r="E291" s="140"/>
      <c r="F291" s="140"/>
      <c r="G291" s="140"/>
      <c r="H291" s="140"/>
      <c r="I291" s="140"/>
      <c r="J291" s="140"/>
      <c r="K291" s="140"/>
    </row>
    <row r="292" spans="2:11" ht="15">
      <c r="B292" s="140"/>
      <c r="C292" s="140"/>
      <c r="D292" s="140"/>
      <c r="E292" s="140"/>
      <c r="F292" s="140"/>
      <c r="G292" s="140"/>
      <c r="H292" s="140"/>
      <c r="I292" s="140"/>
      <c r="J292" s="140"/>
      <c r="K292" s="140"/>
    </row>
    <row r="293" spans="2:11" ht="15">
      <c r="B293" s="140"/>
      <c r="C293" s="140"/>
      <c r="D293" s="140"/>
      <c r="E293" s="140"/>
      <c r="F293" s="140"/>
      <c r="G293" s="140"/>
      <c r="H293" s="140"/>
      <c r="I293" s="140"/>
      <c r="J293" s="140"/>
      <c r="K293" s="140"/>
    </row>
    <row r="294" spans="2:11" ht="15">
      <c r="B294" s="140"/>
      <c r="C294" s="140"/>
      <c r="D294" s="140"/>
      <c r="E294" s="140"/>
      <c r="F294" s="140"/>
      <c r="G294" s="140"/>
      <c r="H294" s="140"/>
      <c r="I294" s="140"/>
      <c r="J294" s="140"/>
      <c r="K294" s="140"/>
    </row>
    <row r="295" spans="2:11" ht="15">
      <c r="B295" s="140"/>
      <c r="C295" s="140"/>
      <c r="D295" s="140"/>
      <c r="E295" s="140"/>
      <c r="F295" s="140"/>
      <c r="G295" s="140"/>
      <c r="H295" s="140"/>
      <c r="I295" s="140"/>
      <c r="J295" s="140"/>
      <c r="K295" s="140"/>
    </row>
    <row r="296" spans="2:11" ht="15">
      <c r="B296" s="140"/>
      <c r="C296" s="140"/>
      <c r="D296" s="140"/>
      <c r="E296" s="140"/>
      <c r="F296" s="140"/>
      <c r="G296" s="140"/>
      <c r="H296" s="140"/>
      <c r="I296" s="140"/>
      <c r="J296" s="140"/>
      <c r="K296" s="140"/>
    </row>
    <row r="297" spans="2:11" ht="15">
      <c r="B297" s="140"/>
      <c r="C297" s="140"/>
      <c r="D297" s="140"/>
      <c r="E297" s="140"/>
      <c r="F297" s="140"/>
      <c r="G297" s="140"/>
      <c r="H297" s="140"/>
      <c r="I297" s="140"/>
      <c r="J297" s="140"/>
      <c r="K297" s="140"/>
    </row>
    <row r="298" spans="2:11" ht="15">
      <c r="B298" s="140"/>
      <c r="C298" s="140"/>
      <c r="D298" s="140"/>
      <c r="E298" s="140"/>
      <c r="F298" s="140"/>
      <c r="G298" s="140"/>
      <c r="H298" s="140"/>
      <c r="I298" s="140"/>
      <c r="J298" s="140"/>
      <c r="K298" s="140"/>
    </row>
    <row r="299" spans="2:11" ht="15">
      <c r="B299" s="140"/>
      <c r="C299" s="140"/>
      <c r="D299" s="140"/>
      <c r="E299" s="140"/>
      <c r="F299" s="140"/>
      <c r="G299" s="140"/>
      <c r="H299" s="140"/>
      <c r="I299" s="140"/>
      <c r="J299" s="140"/>
      <c r="K299" s="140"/>
    </row>
    <row r="300" spans="2:11" ht="15">
      <c r="B300" s="140"/>
      <c r="C300" s="140"/>
      <c r="D300" s="140"/>
      <c r="E300" s="140"/>
      <c r="F300" s="140"/>
      <c r="G300" s="140"/>
      <c r="H300" s="140"/>
      <c r="I300" s="140"/>
      <c r="J300" s="140"/>
      <c r="K300" s="140"/>
    </row>
    <row r="301" spans="2:11" ht="15">
      <c r="B301" s="140"/>
      <c r="C301" s="140"/>
      <c r="D301" s="140"/>
      <c r="E301" s="140"/>
      <c r="F301" s="140"/>
      <c r="G301" s="140"/>
      <c r="H301" s="140"/>
      <c r="I301" s="140"/>
      <c r="J301" s="140"/>
      <c r="K301" s="140"/>
    </row>
    <row r="302" spans="2:11" ht="15">
      <c r="B302" s="140"/>
      <c r="C302" s="140"/>
      <c r="D302" s="140"/>
      <c r="E302" s="140"/>
      <c r="F302" s="140"/>
      <c r="G302" s="140"/>
      <c r="H302" s="140"/>
      <c r="I302" s="140"/>
      <c r="J302" s="140"/>
      <c r="K302" s="140"/>
    </row>
    <row r="303" spans="2:11" ht="15">
      <c r="B303" s="140"/>
      <c r="C303" s="140"/>
      <c r="D303" s="140"/>
      <c r="E303" s="140"/>
      <c r="F303" s="140"/>
      <c r="G303" s="140"/>
      <c r="H303" s="140"/>
      <c r="I303" s="140"/>
      <c r="J303" s="140"/>
      <c r="K303" s="140"/>
    </row>
    <row r="304" spans="2:11" ht="15">
      <c r="B304" s="140"/>
      <c r="C304" s="140"/>
      <c r="D304" s="140"/>
      <c r="E304" s="140"/>
      <c r="F304" s="140"/>
      <c r="G304" s="140"/>
      <c r="H304" s="140"/>
      <c r="I304" s="140"/>
      <c r="J304" s="140"/>
      <c r="K304" s="140"/>
    </row>
    <row r="305" spans="2:11" ht="15">
      <c r="B305" s="140"/>
      <c r="C305" s="140"/>
      <c r="D305" s="140"/>
      <c r="E305" s="140"/>
      <c r="F305" s="140"/>
      <c r="G305" s="140"/>
      <c r="H305" s="140"/>
      <c r="I305" s="140"/>
      <c r="J305" s="140"/>
      <c r="K305" s="140"/>
    </row>
    <row r="306" spans="2:11" ht="15">
      <c r="B306" s="140"/>
      <c r="C306" s="140"/>
      <c r="D306" s="140"/>
      <c r="E306" s="140"/>
      <c r="F306" s="140"/>
      <c r="G306" s="140"/>
      <c r="H306" s="140"/>
      <c r="I306" s="140"/>
      <c r="J306" s="140"/>
      <c r="K306" s="140"/>
    </row>
    <row r="307" spans="2:11" ht="15">
      <c r="B307" s="140"/>
      <c r="C307" s="140"/>
      <c r="D307" s="140"/>
      <c r="E307" s="140"/>
      <c r="F307" s="140"/>
      <c r="G307" s="140"/>
      <c r="H307" s="140"/>
      <c r="I307" s="140"/>
      <c r="J307" s="140"/>
      <c r="K307" s="140"/>
    </row>
    <row r="308" spans="2:11" ht="15">
      <c r="B308" s="140"/>
      <c r="C308" s="140"/>
      <c r="D308" s="140"/>
      <c r="E308" s="140"/>
      <c r="F308" s="140"/>
      <c r="G308" s="140"/>
      <c r="H308" s="140"/>
      <c r="I308" s="140"/>
      <c r="J308" s="140"/>
      <c r="K308" s="140"/>
    </row>
    <row r="309" spans="2:11" ht="15">
      <c r="B309" s="140"/>
      <c r="C309" s="140"/>
      <c r="D309" s="140"/>
      <c r="E309" s="140"/>
      <c r="F309" s="140"/>
      <c r="G309" s="140"/>
      <c r="H309" s="140"/>
      <c r="I309" s="140"/>
      <c r="J309" s="140"/>
      <c r="K309" s="140"/>
    </row>
    <row r="310" spans="2:11" ht="15">
      <c r="B310" s="140"/>
      <c r="C310" s="140"/>
      <c r="D310" s="140"/>
      <c r="E310" s="140"/>
      <c r="F310" s="140"/>
      <c r="G310" s="140"/>
      <c r="H310" s="140"/>
      <c r="I310" s="140"/>
      <c r="J310" s="140"/>
      <c r="K310" s="140"/>
    </row>
    <row r="311" spans="2:11" ht="15">
      <c r="B311" s="140"/>
      <c r="C311" s="140"/>
      <c r="D311" s="140"/>
      <c r="E311" s="140"/>
      <c r="F311" s="140"/>
      <c r="G311" s="140"/>
      <c r="H311" s="140"/>
      <c r="I311" s="140"/>
      <c r="J311" s="140"/>
      <c r="K311" s="140"/>
    </row>
    <row r="312" spans="2:11" ht="15">
      <c r="B312" s="140"/>
      <c r="C312" s="140"/>
      <c r="D312" s="140"/>
      <c r="E312" s="140"/>
      <c r="F312" s="140"/>
      <c r="G312" s="140"/>
      <c r="H312" s="140"/>
      <c r="I312" s="140"/>
      <c r="J312" s="140"/>
      <c r="K312" s="140"/>
    </row>
    <row r="313" spans="2:11" ht="15">
      <c r="B313" s="140"/>
      <c r="C313" s="140"/>
      <c r="D313" s="140"/>
      <c r="E313" s="140"/>
      <c r="F313" s="140"/>
      <c r="G313" s="140"/>
      <c r="H313" s="140"/>
      <c r="I313" s="140"/>
      <c r="J313" s="140"/>
      <c r="K313" s="140"/>
    </row>
    <row r="314" spans="2:11" ht="15">
      <c r="B314" s="140"/>
      <c r="C314" s="140"/>
      <c r="D314" s="140"/>
      <c r="E314" s="140"/>
      <c r="F314" s="140"/>
      <c r="G314" s="140"/>
      <c r="H314" s="140"/>
      <c r="I314" s="140"/>
      <c r="J314" s="140"/>
      <c r="K314" s="140"/>
    </row>
    <row r="315" spans="2:11" ht="15">
      <c r="B315" s="140"/>
      <c r="C315" s="140"/>
      <c r="D315" s="140"/>
      <c r="E315" s="140"/>
      <c r="F315" s="140"/>
      <c r="G315" s="140"/>
      <c r="H315" s="140"/>
      <c r="I315" s="140"/>
      <c r="J315" s="140"/>
      <c r="K315" s="140"/>
    </row>
    <row r="316" spans="2:11" ht="15">
      <c r="B316" s="140"/>
      <c r="C316" s="140"/>
      <c r="D316" s="140"/>
      <c r="E316" s="140"/>
      <c r="F316" s="140"/>
      <c r="G316" s="140"/>
      <c r="H316" s="140"/>
      <c r="I316" s="140"/>
      <c r="J316" s="140"/>
      <c r="K316" s="140"/>
    </row>
    <row r="317" spans="2:11" ht="15">
      <c r="B317" s="140"/>
      <c r="C317" s="140"/>
      <c r="D317" s="140"/>
      <c r="E317" s="140"/>
      <c r="F317" s="140"/>
      <c r="G317" s="140"/>
      <c r="H317" s="140"/>
      <c r="I317" s="140"/>
      <c r="J317" s="140"/>
      <c r="K317" s="140"/>
    </row>
    <row r="318" spans="2:11" ht="15">
      <c r="B318" s="140"/>
      <c r="C318" s="140"/>
      <c r="D318" s="140"/>
      <c r="E318" s="140"/>
      <c r="F318" s="140"/>
      <c r="G318" s="140"/>
      <c r="H318" s="140"/>
      <c r="I318" s="140"/>
      <c r="J318" s="140"/>
      <c r="K318" s="140"/>
    </row>
    <row r="319" spans="2:11" ht="15">
      <c r="B319" s="140"/>
      <c r="C319" s="140"/>
      <c r="D319" s="140"/>
      <c r="E319" s="140"/>
      <c r="F319" s="140"/>
      <c r="G319" s="140"/>
      <c r="H319" s="140"/>
      <c r="I319" s="140"/>
      <c r="J319" s="140"/>
      <c r="K319" s="140"/>
    </row>
    <row r="320" spans="2:11" ht="15">
      <c r="B320" s="140"/>
      <c r="C320" s="140"/>
      <c r="D320" s="140"/>
      <c r="E320" s="140"/>
      <c r="F320" s="140"/>
      <c r="G320" s="140"/>
      <c r="H320" s="140"/>
      <c r="I320" s="140"/>
      <c r="J320" s="140"/>
      <c r="K320" s="140"/>
    </row>
    <row r="321" spans="2:11" ht="15">
      <c r="B321" s="140"/>
      <c r="C321" s="140"/>
      <c r="D321" s="140"/>
      <c r="E321" s="140"/>
      <c r="F321" s="140"/>
      <c r="G321" s="140"/>
      <c r="H321" s="140"/>
      <c r="I321" s="140"/>
      <c r="J321" s="140"/>
      <c r="K321" s="140"/>
    </row>
    <row r="322" spans="2:11" ht="15">
      <c r="B322" s="140"/>
      <c r="C322" s="140"/>
      <c r="D322" s="140"/>
      <c r="E322" s="140"/>
      <c r="F322" s="140"/>
      <c r="G322" s="140"/>
      <c r="H322" s="140"/>
      <c r="I322" s="140"/>
      <c r="J322" s="140"/>
      <c r="K322" s="140"/>
    </row>
    <row r="323" spans="2:11" ht="15">
      <c r="B323" s="140"/>
      <c r="C323" s="140"/>
      <c r="D323" s="140"/>
      <c r="E323" s="140"/>
      <c r="F323" s="140"/>
      <c r="G323" s="140"/>
      <c r="H323" s="140"/>
      <c r="I323" s="140"/>
      <c r="J323" s="140"/>
      <c r="K323" s="140"/>
    </row>
    <row r="324" spans="2:11" ht="15">
      <c r="B324" s="140"/>
      <c r="C324" s="140"/>
      <c r="D324" s="140"/>
      <c r="E324" s="140"/>
      <c r="F324" s="140"/>
      <c r="G324" s="140"/>
      <c r="H324" s="140"/>
      <c r="I324" s="140"/>
      <c r="J324" s="140"/>
      <c r="K324" s="140"/>
    </row>
    <row r="325" spans="2:11" ht="15">
      <c r="B325" s="140"/>
      <c r="C325" s="140"/>
      <c r="D325" s="140"/>
      <c r="E325" s="140"/>
      <c r="F325" s="140"/>
      <c r="G325" s="140"/>
      <c r="H325" s="140"/>
      <c r="I325" s="140"/>
      <c r="J325" s="140"/>
      <c r="K325" s="140"/>
    </row>
    <row r="326" spans="2:11" ht="15">
      <c r="B326" s="140"/>
      <c r="C326" s="140"/>
      <c r="D326" s="140"/>
      <c r="E326" s="140"/>
      <c r="F326" s="140"/>
      <c r="G326" s="140"/>
      <c r="H326" s="140"/>
      <c r="I326" s="140"/>
      <c r="J326" s="140"/>
      <c r="K326" s="140"/>
    </row>
    <row r="327" spans="2:11" ht="15">
      <c r="B327" s="140"/>
      <c r="C327" s="140"/>
      <c r="D327" s="140"/>
      <c r="E327" s="140"/>
      <c r="F327" s="140"/>
      <c r="G327" s="140"/>
      <c r="H327" s="140"/>
      <c r="I327" s="140"/>
      <c r="J327" s="140"/>
      <c r="K327" s="140"/>
    </row>
    <row r="328" spans="2:11" ht="15">
      <c r="B328" s="140"/>
      <c r="C328" s="140"/>
      <c r="D328" s="140"/>
      <c r="E328" s="140"/>
      <c r="F328" s="140"/>
      <c r="G328" s="140"/>
      <c r="H328" s="140"/>
      <c r="I328" s="140"/>
      <c r="J328" s="140"/>
      <c r="K328" s="140"/>
    </row>
    <row r="329" spans="2:11" ht="15">
      <c r="B329" s="140"/>
      <c r="C329" s="140"/>
      <c r="D329" s="140"/>
      <c r="E329" s="140"/>
      <c r="F329" s="140"/>
      <c r="G329" s="140"/>
      <c r="H329" s="140"/>
      <c r="I329" s="140"/>
      <c r="J329" s="140"/>
      <c r="K329" s="140"/>
    </row>
    <row r="330" spans="2:11" ht="15">
      <c r="B330" s="140"/>
      <c r="C330" s="140"/>
      <c r="D330" s="140"/>
      <c r="E330" s="140"/>
      <c r="F330" s="140"/>
      <c r="G330" s="140"/>
      <c r="H330" s="140"/>
      <c r="I330" s="140"/>
      <c r="J330" s="140"/>
      <c r="K330" s="140"/>
    </row>
    <row r="331" spans="2:11" ht="15">
      <c r="B331" s="140"/>
      <c r="C331" s="140"/>
      <c r="D331" s="140"/>
      <c r="E331" s="140"/>
      <c r="F331" s="140"/>
      <c r="G331" s="140"/>
      <c r="H331" s="140"/>
      <c r="I331" s="140"/>
      <c r="J331" s="140"/>
      <c r="K331" s="140"/>
    </row>
    <row r="332" spans="2:11" ht="15">
      <c r="B332" s="140"/>
      <c r="C332" s="140"/>
      <c r="D332" s="140"/>
      <c r="E332" s="140"/>
      <c r="F332" s="140"/>
      <c r="G332" s="140"/>
      <c r="H332" s="140"/>
      <c r="I332" s="140"/>
      <c r="J332" s="140"/>
      <c r="K332" s="140"/>
    </row>
    <row r="333" spans="2:11" ht="15">
      <c r="B333" s="140"/>
      <c r="C333" s="140"/>
      <c r="D333" s="140"/>
      <c r="E333" s="140"/>
      <c r="F333" s="140"/>
      <c r="G333" s="140"/>
      <c r="H333" s="140"/>
      <c r="I333" s="140"/>
      <c r="J333" s="140"/>
      <c r="K333" s="140"/>
    </row>
    <row r="334" spans="2:11" ht="15">
      <c r="B334" s="140"/>
      <c r="C334" s="140"/>
      <c r="D334" s="140"/>
      <c r="E334" s="140"/>
      <c r="F334" s="140"/>
      <c r="G334" s="140"/>
      <c r="H334" s="140"/>
      <c r="I334" s="140"/>
      <c r="J334" s="140"/>
      <c r="K334" s="140"/>
    </row>
    <row r="335" spans="2:11" ht="15">
      <c r="B335" s="140"/>
      <c r="C335" s="140"/>
      <c r="D335" s="140"/>
      <c r="E335" s="140"/>
      <c r="F335" s="140"/>
      <c r="G335" s="140"/>
      <c r="H335" s="140"/>
      <c r="I335" s="140"/>
      <c r="J335" s="140"/>
      <c r="K335" s="140"/>
    </row>
    <row r="336" spans="2:11" ht="15">
      <c r="B336" s="140"/>
      <c r="C336" s="140"/>
      <c r="D336" s="140"/>
      <c r="E336" s="140"/>
      <c r="F336" s="140"/>
      <c r="G336" s="140"/>
      <c r="H336" s="140"/>
      <c r="I336" s="140"/>
      <c r="J336" s="140"/>
      <c r="K336" s="140"/>
    </row>
    <row r="337" spans="2:11" ht="15">
      <c r="B337" s="140"/>
      <c r="C337" s="140"/>
      <c r="D337" s="140"/>
      <c r="E337" s="140"/>
      <c r="F337" s="140"/>
      <c r="G337" s="140"/>
      <c r="H337" s="140"/>
      <c r="I337" s="140"/>
      <c r="J337" s="140"/>
      <c r="K337" s="140"/>
    </row>
    <row r="338" spans="2:11" ht="15">
      <c r="B338" s="140"/>
      <c r="C338" s="140"/>
      <c r="D338" s="140"/>
      <c r="E338" s="140"/>
      <c r="F338" s="140"/>
      <c r="G338" s="140"/>
      <c r="H338" s="140"/>
      <c r="I338" s="140"/>
      <c r="J338" s="140"/>
      <c r="K338" s="140"/>
    </row>
    <row r="339" spans="2:11" ht="15">
      <c r="B339" s="140"/>
      <c r="C339" s="140"/>
      <c r="D339" s="140"/>
      <c r="E339" s="140"/>
      <c r="F339" s="140"/>
      <c r="G339" s="140"/>
      <c r="H339" s="140"/>
      <c r="I339" s="140"/>
      <c r="J339" s="140"/>
      <c r="K339" s="140"/>
    </row>
    <row r="340" spans="2:11" ht="15">
      <c r="B340" s="140"/>
      <c r="C340" s="140"/>
      <c r="D340" s="140"/>
      <c r="E340" s="140"/>
      <c r="F340" s="140"/>
      <c r="G340" s="140"/>
      <c r="H340" s="140"/>
      <c r="I340" s="140"/>
      <c r="J340" s="140"/>
      <c r="K340" s="140"/>
    </row>
    <row r="341" spans="2:11" ht="15">
      <c r="B341" s="140"/>
      <c r="C341" s="140"/>
      <c r="D341" s="140"/>
      <c r="E341" s="140"/>
      <c r="F341" s="140"/>
      <c r="G341" s="140"/>
      <c r="H341" s="140"/>
      <c r="I341" s="140"/>
      <c r="J341" s="140"/>
      <c r="K341" s="140"/>
    </row>
    <row r="342" spans="2:11" ht="15">
      <c r="B342" s="140"/>
      <c r="C342" s="140"/>
      <c r="D342" s="140"/>
      <c r="E342" s="140"/>
      <c r="F342" s="140"/>
      <c r="G342" s="140"/>
      <c r="H342" s="140"/>
      <c r="I342" s="140"/>
      <c r="J342" s="140"/>
      <c r="K342" s="140"/>
    </row>
    <row r="343" spans="2:11" ht="15">
      <c r="B343" s="140"/>
      <c r="C343" s="140"/>
      <c r="D343" s="140"/>
      <c r="E343" s="140"/>
      <c r="F343" s="140"/>
      <c r="G343" s="140"/>
      <c r="H343" s="140"/>
      <c r="I343" s="140"/>
      <c r="J343" s="140"/>
      <c r="K343" s="140"/>
    </row>
    <row r="344" spans="2:11" ht="15">
      <c r="B344" s="140"/>
      <c r="C344" s="140"/>
      <c r="D344" s="140"/>
      <c r="E344" s="140"/>
      <c r="F344" s="140"/>
      <c r="G344" s="140"/>
      <c r="H344" s="140"/>
      <c r="I344" s="140"/>
      <c r="J344" s="140"/>
      <c r="K344" s="140"/>
    </row>
    <row r="345" spans="2:11" ht="15">
      <c r="B345" s="140"/>
      <c r="C345" s="140"/>
      <c r="D345" s="140"/>
      <c r="E345" s="140"/>
      <c r="F345" s="140"/>
      <c r="G345" s="140"/>
      <c r="H345" s="140"/>
      <c r="I345" s="140"/>
      <c r="J345" s="140"/>
      <c r="K345" s="140"/>
    </row>
    <row r="346" spans="2:11" ht="15">
      <c r="B346" s="140"/>
      <c r="C346" s="140"/>
      <c r="D346" s="140"/>
      <c r="E346" s="140"/>
      <c r="F346" s="140"/>
      <c r="G346" s="140"/>
      <c r="H346" s="140"/>
      <c r="I346" s="140"/>
      <c r="J346" s="140"/>
      <c r="K346" s="140"/>
    </row>
    <row r="347" spans="2:11" ht="15">
      <c r="B347" s="140"/>
      <c r="C347" s="140"/>
      <c r="D347" s="140"/>
      <c r="E347" s="140"/>
      <c r="F347" s="140"/>
      <c r="G347" s="140"/>
      <c r="H347" s="140"/>
      <c r="I347" s="140"/>
      <c r="J347" s="140"/>
      <c r="K347" s="140"/>
    </row>
    <row r="348" spans="2:11" ht="15">
      <c r="B348" s="140"/>
      <c r="C348" s="140"/>
      <c r="D348" s="140"/>
      <c r="E348" s="140"/>
      <c r="F348" s="140"/>
      <c r="G348" s="140"/>
      <c r="H348" s="140"/>
      <c r="I348" s="140"/>
      <c r="J348" s="140"/>
      <c r="K348" s="140"/>
    </row>
    <row r="349" spans="2:11" ht="15">
      <c r="B349" s="140"/>
      <c r="C349" s="140"/>
      <c r="D349" s="140"/>
      <c r="E349" s="140"/>
      <c r="F349" s="140"/>
      <c r="G349" s="140"/>
      <c r="H349" s="140"/>
      <c r="I349" s="140"/>
      <c r="J349" s="140"/>
      <c r="K349" s="140"/>
    </row>
    <row r="350" spans="2:11" ht="15">
      <c r="B350" s="140"/>
      <c r="C350" s="140"/>
      <c r="D350" s="140"/>
      <c r="E350" s="140"/>
      <c r="F350" s="140"/>
      <c r="G350" s="140"/>
      <c r="H350" s="140"/>
      <c r="I350" s="140"/>
      <c r="J350" s="140"/>
      <c r="K350" s="140"/>
    </row>
    <row r="351" spans="2:11" ht="15">
      <c r="B351" s="140"/>
      <c r="C351" s="140"/>
      <c r="D351" s="140"/>
      <c r="E351" s="140"/>
      <c r="F351" s="140"/>
      <c r="G351" s="140"/>
      <c r="H351" s="140"/>
      <c r="I351" s="140"/>
      <c r="J351" s="140"/>
      <c r="K351" s="140"/>
    </row>
    <row r="352" spans="2:11" ht="15">
      <c r="B352" s="140"/>
      <c r="C352" s="140"/>
      <c r="D352" s="140"/>
      <c r="E352" s="140"/>
      <c r="F352" s="140"/>
      <c r="G352" s="140"/>
      <c r="H352" s="140"/>
      <c r="I352" s="140"/>
      <c r="J352" s="140"/>
      <c r="K352" s="140"/>
    </row>
    <row r="353" spans="2:11" ht="15">
      <c r="B353" s="140"/>
      <c r="C353" s="140"/>
      <c r="D353" s="140"/>
      <c r="E353" s="140"/>
      <c r="F353" s="140"/>
      <c r="G353" s="140"/>
      <c r="H353" s="140"/>
      <c r="I353" s="140"/>
      <c r="J353" s="140"/>
      <c r="K353" s="140"/>
    </row>
    <row r="354" spans="2:11" ht="15">
      <c r="B354" s="140"/>
      <c r="C354" s="140"/>
      <c r="D354" s="140"/>
      <c r="E354" s="140"/>
      <c r="F354" s="140"/>
      <c r="G354" s="140"/>
      <c r="H354" s="140"/>
      <c r="I354" s="140"/>
      <c r="J354" s="140"/>
      <c r="K354" s="140"/>
    </row>
    <row r="355" spans="2:11" ht="15">
      <c r="B355" s="140"/>
      <c r="C355" s="140"/>
      <c r="D355" s="140"/>
      <c r="E355" s="140"/>
      <c r="F355" s="140"/>
      <c r="G355" s="140"/>
      <c r="H355" s="140"/>
      <c r="I355" s="140"/>
      <c r="J355" s="140"/>
      <c r="K355" s="140"/>
    </row>
    <row r="356" spans="2:11" ht="15">
      <c r="B356" s="140"/>
      <c r="C356" s="140"/>
      <c r="D356" s="140"/>
      <c r="E356" s="140"/>
      <c r="F356" s="140"/>
      <c r="G356" s="140"/>
      <c r="H356" s="140"/>
      <c r="I356" s="140"/>
      <c r="J356" s="140"/>
      <c r="K356" s="140"/>
    </row>
    <row r="357" spans="2:11" ht="15">
      <c r="B357" s="140"/>
      <c r="C357" s="140"/>
      <c r="D357" s="140"/>
      <c r="E357" s="140"/>
      <c r="F357" s="140"/>
      <c r="G357" s="140"/>
      <c r="H357" s="140"/>
      <c r="I357" s="140"/>
      <c r="J357" s="140"/>
      <c r="K357" s="140"/>
    </row>
    <row r="358" spans="2:11" ht="15">
      <c r="B358" s="140"/>
      <c r="C358" s="140"/>
      <c r="D358" s="140"/>
      <c r="E358" s="140"/>
      <c r="F358" s="140"/>
      <c r="G358" s="140"/>
      <c r="H358" s="140"/>
      <c r="I358" s="140"/>
      <c r="J358" s="140"/>
      <c r="K358" s="140"/>
    </row>
    <row r="359" spans="2:11" ht="15">
      <c r="B359" s="140"/>
      <c r="C359" s="140"/>
      <c r="D359" s="140"/>
      <c r="E359" s="140"/>
      <c r="F359" s="140"/>
      <c r="G359" s="140"/>
      <c r="H359" s="140"/>
      <c r="I359" s="140"/>
      <c r="J359" s="140"/>
      <c r="K359" s="140"/>
    </row>
    <row r="360" spans="2:11" ht="15">
      <c r="B360" s="140"/>
      <c r="C360" s="140"/>
      <c r="D360" s="140"/>
      <c r="E360" s="140"/>
      <c r="F360" s="140"/>
      <c r="G360" s="140"/>
      <c r="H360" s="140"/>
      <c r="I360" s="140"/>
      <c r="J360" s="140"/>
      <c r="K360" s="140"/>
    </row>
    <row r="361" spans="2:11" ht="15">
      <c r="B361" s="140"/>
      <c r="C361" s="140"/>
      <c r="D361" s="140"/>
      <c r="E361" s="140"/>
      <c r="F361" s="140"/>
      <c r="G361" s="140"/>
      <c r="H361" s="140"/>
      <c r="I361" s="140"/>
      <c r="J361" s="140"/>
      <c r="K361" s="140"/>
    </row>
    <row r="362" spans="2:11" ht="15">
      <c r="B362" s="140"/>
      <c r="C362" s="140"/>
      <c r="D362" s="140"/>
      <c r="E362" s="140"/>
      <c r="F362" s="140"/>
      <c r="G362" s="140"/>
      <c r="H362" s="140"/>
      <c r="I362" s="140"/>
      <c r="J362" s="140"/>
      <c r="K362" s="140"/>
    </row>
    <row r="363" spans="2:11" ht="15">
      <c r="B363" s="140"/>
      <c r="C363" s="140"/>
      <c r="D363" s="140"/>
      <c r="E363" s="140"/>
      <c r="F363" s="140"/>
      <c r="G363" s="140"/>
      <c r="H363" s="140"/>
      <c r="I363" s="140"/>
      <c r="J363" s="140"/>
      <c r="K363" s="140"/>
    </row>
    <row r="364" spans="2:11" ht="15">
      <c r="B364" s="140"/>
      <c r="C364" s="140"/>
      <c r="D364" s="140"/>
      <c r="E364" s="140"/>
      <c r="F364" s="140"/>
      <c r="G364" s="140"/>
      <c r="H364" s="140"/>
      <c r="I364" s="140"/>
      <c r="J364" s="140"/>
      <c r="K364" s="140"/>
    </row>
    <row r="365" spans="2:11" ht="15">
      <c r="B365" s="140"/>
      <c r="C365" s="140"/>
      <c r="D365" s="140"/>
      <c r="E365" s="140"/>
      <c r="F365" s="140"/>
      <c r="G365" s="140"/>
      <c r="H365" s="140"/>
      <c r="I365" s="140"/>
      <c r="J365" s="140"/>
      <c r="K365" s="140"/>
    </row>
    <row r="366" spans="2:11" ht="15">
      <c r="B366" s="140"/>
      <c r="C366" s="140"/>
      <c r="D366" s="140"/>
      <c r="E366" s="140"/>
      <c r="F366" s="140"/>
      <c r="G366" s="140"/>
      <c r="H366" s="140"/>
      <c r="I366" s="140"/>
      <c r="J366" s="140"/>
      <c r="K366" s="140"/>
    </row>
    <row r="367" spans="2:11" ht="15">
      <c r="B367" s="140"/>
      <c r="C367" s="140"/>
      <c r="D367" s="140"/>
      <c r="E367" s="140"/>
      <c r="F367" s="140"/>
      <c r="G367" s="140"/>
      <c r="H367" s="140"/>
      <c r="I367" s="140"/>
      <c r="J367" s="140"/>
      <c r="K367" s="140"/>
    </row>
    <row r="368" spans="2:11" ht="15">
      <c r="B368" s="140"/>
      <c r="C368" s="140"/>
      <c r="D368" s="140"/>
      <c r="E368" s="140"/>
      <c r="F368" s="140"/>
      <c r="G368" s="140"/>
      <c r="H368" s="140"/>
      <c r="I368" s="140"/>
      <c r="J368" s="140"/>
      <c r="K368" s="140"/>
    </row>
    <row r="369" spans="2:11" ht="15">
      <c r="B369" s="140"/>
      <c r="C369" s="140"/>
      <c r="D369" s="140"/>
      <c r="E369" s="140"/>
      <c r="F369" s="140"/>
      <c r="G369" s="140"/>
      <c r="H369" s="140"/>
      <c r="I369" s="140"/>
      <c r="J369" s="140"/>
      <c r="K369" s="140"/>
    </row>
    <row r="370" spans="2:11" ht="15">
      <c r="B370" s="140"/>
      <c r="C370" s="140"/>
      <c r="D370" s="140"/>
      <c r="E370" s="140"/>
      <c r="F370" s="140"/>
      <c r="G370" s="140"/>
      <c r="H370" s="140"/>
      <c r="I370" s="140"/>
      <c r="J370" s="140"/>
      <c r="K370" s="140"/>
    </row>
    <row r="371" spans="2:11" ht="15">
      <c r="B371" s="140"/>
      <c r="C371" s="140"/>
      <c r="D371" s="140"/>
      <c r="E371" s="140"/>
      <c r="F371" s="140"/>
      <c r="G371" s="140"/>
      <c r="H371" s="140"/>
      <c r="I371" s="140"/>
      <c r="J371" s="140"/>
      <c r="K371" s="140"/>
    </row>
    <row r="372" spans="2:11" ht="15">
      <c r="B372" s="140"/>
      <c r="C372" s="140"/>
      <c r="D372" s="140"/>
      <c r="E372" s="140"/>
      <c r="F372" s="140"/>
      <c r="G372" s="140"/>
      <c r="H372" s="140"/>
      <c r="I372" s="140"/>
      <c r="J372" s="140"/>
      <c r="K372" s="140"/>
    </row>
    <row r="373" spans="2:11" ht="15">
      <c r="B373" s="140"/>
      <c r="C373" s="140"/>
      <c r="D373" s="140"/>
      <c r="E373" s="140"/>
      <c r="F373" s="140"/>
      <c r="G373" s="140"/>
      <c r="H373" s="140"/>
      <c r="I373" s="140"/>
      <c r="J373" s="140"/>
      <c r="K373" s="140"/>
    </row>
    <row r="374" spans="2:11" ht="15">
      <c r="B374" s="140"/>
      <c r="C374" s="140"/>
      <c r="D374" s="140"/>
      <c r="E374" s="140"/>
      <c r="F374" s="140"/>
      <c r="G374" s="140"/>
      <c r="H374" s="140"/>
      <c r="I374" s="140"/>
      <c r="J374" s="140"/>
      <c r="K374" s="140"/>
    </row>
    <row r="375" spans="2:11" ht="15">
      <c r="B375" s="140"/>
      <c r="C375" s="140"/>
      <c r="D375" s="140"/>
      <c r="E375" s="140"/>
      <c r="F375" s="140"/>
      <c r="G375" s="140"/>
      <c r="H375" s="140"/>
      <c r="I375" s="140"/>
      <c r="J375" s="140"/>
      <c r="K375" s="140"/>
    </row>
    <row r="376" spans="2:11" ht="15">
      <c r="B376" s="140"/>
      <c r="C376" s="140"/>
      <c r="D376" s="140"/>
      <c r="E376" s="140"/>
      <c r="F376" s="140"/>
      <c r="G376" s="140"/>
      <c r="H376" s="140"/>
      <c r="I376" s="140"/>
      <c r="J376" s="140"/>
      <c r="K376" s="140"/>
    </row>
    <row r="377" spans="2:11" ht="15">
      <c r="B377" s="140"/>
      <c r="C377" s="140"/>
      <c r="D377" s="140"/>
      <c r="E377" s="140"/>
      <c r="F377" s="140"/>
      <c r="G377" s="140"/>
      <c r="H377" s="140"/>
      <c r="I377" s="140"/>
      <c r="J377" s="140"/>
      <c r="K377" s="140"/>
    </row>
    <row r="378" spans="2:11" ht="15">
      <c r="B378" s="140"/>
      <c r="C378" s="140"/>
      <c r="D378" s="140"/>
      <c r="E378" s="140"/>
      <c r="F378" s="140"/>
      <c r="G378" s="140"/>
      <c r="H378" s="140"/>
      <c r="I378" s="140"/>
      <c r="J378" s="140"/>
      <c r="K378" s="140"/>
    </row>
    <row r="379" spans="2:11" ht="15">
      <c r="B379" s="140"/>
      <c r="C379" s="140"/>
      <c r="D379" s="140"/>
      <c r="E379" s="140"/>
      <c r="F379" s="140"/>
      <c r="G379" s="140"/>
      <c r="H379" s="140"/>
      <c r="I379" s="140"/>
      <c r="J379" s="140"/>
      <c r="K379" s="140"/>
    </row>
    <row r="380" spans="2:11" ht="15">
      <c r="B380" s="140"/>
      <c r="C380" s="140"/>
      <c r="D380" s="140"/>
      <c r="E380" s="140"/>
      <c r="F380" s="140"/>
      <c r="G380" s="140"/>
      <c r="H380" s="140"/>
      <c r="I380" s="140"/>
      <c r="J380" s="140"/>
      <c r="K380" s="140"/>
    </row>
    <row r="381" spans="2:11" ht="15">
      <c r="B381" s="140"/>
      <c r="C381" s="140"/>
      <c r="D381" s="140"/>
      <c r="E381" s="140"/>
      <c r="F381" s="140"/>
      <c r="G381" s="140"/>
      <c r="H381" s="140"/>
      <c r="I381" s="140"/>
      <c r="J381" s="140"/>
      <c r="K381" s="140"/>
    </row>
    <row r="382" spans="2:11" ht="15">
      <c r="B382" s="140"/>
      <c r="C382" s="140"/>
      <c r="D382" s="140"/>
      <c r="E382" s="140"/>
      <c r="F382" s="140"/>
      <c r="G382" s="140"/>
      <c r="H382" s="140"/>
      <c r="I382" s="140"/>
      <c r="J382" s="140"/>
      <c r="K382" s="140"/>
    </row>
    <row r="383" spans="2:11" ht="15">
      <c r="B383" s="140"/>
      <c r="C383" s="140"/>
      <c r="D383" s="140"/>
      <c r="E383" s="140"/>
      <c r="F383" s="140"/>
      <c r="G383" s="140"/>
      <c r="H383" s="140"/>
      <c r="I383" s="140"/>
      <c r="J383" s="140"/>
      <c r="K383" s="140"/>
    </row>
    <row r="384" spans="2:11" ht="15">
      <c r="B384" s="140"/>
      <c r="C384" s="140"/>
      <c r="D384" s="140"/>
      <c r="E384" s="140"/>
      <c r="F384" s="140"/>
      <c r="G384" s="140"/>
      <c r="H384" s="140"/>
      <c r="I384" s="140"/>
      <c r="J384" s="140"/>
      <c r="K384" s="140"/>
    </row>
    <row r="385" spans="2:11" ht="15">
      <c r="B385" s="140"/>
      <c r="C385" s="140"/>
      <c r="D385" s="140"/>
      <c r="E385" s="140"/>
      <c r="F385" s="140"/>
      <c r="G385" s="140"/>
      <c r="H385" s="140"/>
      <c r="I385" s="140"/>
      <c r="J385" s="140"/>
      <c r="K385" s="140"/>
    </row>
    <row r="386" spans="2:11" ht="15">
      <c r="B386" s="140"/>
      <c r="C386" s="140"/>
      <c r="D386" s="140"/>
      <c r="E386" s="140"/>
      <c r="F386" s="140"/>
      <c r="G386" s="140"/>
      <c r="H386" s="140"/>
      <c r="I386" s="140"/>
      <c r="J386" s="140"/>
      <c r="K386" s="140"/>
    </row>
    <row r="387" spans="2:11" ht="15">
      <c r="B387" s="140"/>
      <c r="C387" s="140"/>
      <c r="D387" s="140"/>
      <c r="E387" s="140"/>
      <c r="F387" s="140"/>
      <c r="G387" s="140"/>
      <c r="H387" s="140"/>
      <c r="I387" s="140"/>
      <c r="J387" s="140"/>
      <c r="K387" s="140"/>
    </row>
    <row r="388" spans="2:11" ht="15">
      <c r="B388" s="140"/>
      <c r="C388" s="140"/>
      <c r="D388" s="140"/>
      <c r="E388" s="140"/>
      <c r="F388" s="140"/>
      <c r="G388" s="140"/>
      <c r="H388" s="140"/>
      <c r="I388" s="140"/>
      <c r="J388" s="140"/>
      <c r="K388" s="140"/>
    </row>
    <row r="389" spans="2:11" ht="15">
      <c r="B389" s="140"/>
      <c r="C389" s="140"/>
      <c r="D389" s="140"/>
      <c r="E389" s="140"/>
      <c r="F389" s="140"/>
      <c r="G389" s="140"/>
      <c r="H389" s="140"/>
      <c r="I389" s="140"/>
      <c r="J389" s="140"/>
      <c r="K389" s="140"/>
    </row>
    <row r="390" spans="2:11" ht="15">
      <c r="B390" s="140"/>
      <c r="C390" s="140"/>
      <c r="D390" s="140"/>
      <c r="E390" s="140"/>
      <c r="F390" s="140"/>
      <c r="G390" s="140"/>
      <c r="H390" s="140"/>
      <c r="I390" s="140"/>
      <c r="J390" s="140"/>
      <c r="K390" s="140"/>
    </row>
    <row r="391" spans="2:11" ht="15">
      <c r="B391" s="140"/>
      <c r="C391" s="140"/>
      <c r="D391" s="140"/>
      <c r="E391" s="140"/>
      <c r="F391" s="140"/>
      <c r="G391" s="140"/>
      <c r="H391" s="140"/>
      <c r="I391" s="140"/>
      <c r="J391" s="140"/>
      <c r="K391" s="140"/>
    </row>
    <row r="392" spans="2:11" ht="15">
      <c r="B392" s="140"/>
      <c r="C392" s="140"/>
      <c r="D392" s="140"/>
      <c r="E392" s="140"/>
      <c r="F392" s="140"/>
      <c r="G392" s="140"/>
      <c r="H392" s="140"/>
      <c r="I392" s="140"/>
      <c r="J392" s="140"/>
      <c r="K392" s="140"/>
    </row>
    <row r="393" spans="2:11" ht="15">
      <c r="B393" s="140"/>
      <c r="C393" s="140"/>
      <c r="D393" s="140"/>
      <c r="E393" s="140"/>
      <c r="F393" s="140"/>
      <c r="G393" s="140"/>
      <c r="H393" s="140"/>
      <c r="I393" s="140"/>
      <c r="J393" s="140"/>
      <c r="K393" s="140"/>
    </row>
    <row r="394" spans="2:11" ht="15">
      <c r="B394" s="140"/>
      <c r="C394" s="140"/>
      <c r="D394" s="140"/>
      <c r="E394" s="140"/>
      <c r="F394" s="140"/>
      <c r="G394" s="140"/>
      <c r="H394" s="140"/>
      <c r="I394" s="140"/>
      <c r="J394" s="140"/>
      <c r="K394" s="140"/>
    </row>
    <row r="395" spans="2:11" ht="15">
      <c r="B395" s="140"/>
      <c r="C395" s="140"/>
      <c r="D395" s="140"/>
      <c r="E395" s="140"/>
      <c r="F395" s="140"/>
      <c r="G395" s="140"/>
      <c r="H395" s="140"/>
      <c r="I395" s="140"/>
      <c r="J395" s="140"/>
      <c r="K395" s="140"/>
    </row>
    <row r="396" spans="2:11" ht="15">
      <c r="B396" s="140"/>
      <c r="C396" s="140"/>
      <c r="D396" s="140"/>
      <c r="E396" s="140"/>
      <c r="F396" s="140"/>
      <c r="G396" s="140"/>
      <c r="H396" s="140"/>
      <c r="I396" s="140"/>
      <c r="J396" s="140"/>
      <c r="K396" s="140"/>
    </row>
    <row r="397" spans="2:11" ht="15">
      <c r="B397" s="140"/>
      <c r="C397" s="140"/>
      <c r="D397" s="140"/>
      <c r="E397" s="140"/>
      <c r="F397" s="140"/>
      <c r="G397" s="140"/>
      <c r="H397" s="140"/>
      <c r="I397" s="140"/>
      <c r="J397" s="140"/>
      <c r="K397" s="140"/>
    </row>
    <row r="398" spans="2:11" ht="15">
      <c r="B398" s="140"/>
      <c r="C398" s="140"/>
      <c r="D398" s="140"/>
      <c r="E398" s="140"/>
      <c r="F398" s="140"/>
      <c r="G398" s="140"/>
      <c r="H398" s="140"/>
      <c r="I398" s="140"/>
      <c r="J398" s="140"/>
      <c r="K398" s="140"/>
    </row>
    <row r="399" spans="2:11" ht="15">
      <c r="B399" s="140"/>
      <c r="C399" s="140"/>
      <c r="D399" s="140"/>
      <c r="E399" s="140"/>
      <c r="F399" s="140"/>
      <c r="G399" s="140"/>
      <c r="H399" s="140"/>
      <c r="I399" s="140"/>
      <c r="J399" s="140"/>
      <c r="K399" s="140"/>
    </row>
    <row r="400" spans="2:11" ht="15">
      <c r="B400" s="140"/>
      <c r="C400" s="140"/>
      <c r="D400" s="140"/>
      <c r="E400" s="140"/>
      <c r="F400" s="140"/>
      <c r="G400" s="140"/>
      <c r="H400" s="140"/>
      <c r="I400" s="140"/>
      <c r="J400" s="140"/>
      <c r="K400" s="140"/>
    </row>
    <row r="401" spans="2:11" ht="15">
      <c r="B401" s="140"/>
      <c r="C401" s="140"/>
      <c r="D401" s="140"/>
      <c r="E401" s="140"/>
      <c r="F401" s="140"/>
      <c r="G401" s="140"/>
      <c r="H401" s="140"/>
      <c r="I401" s="140"/>
      <c r="J401" s="140"/>
      <c r="K401" s="140"/>
    </row>
    <row r="402" spans="2:11" ht="15">
      <c r="B402" s="140"/>
      <c r="C402" s="140"/>
      <c r="D402" s="140"/>
      <c r="E402" s="140"/>
      <c r="F402" s="140"/>
      <c r="G402" s="140"/>
      <c r="H402" s="140"/>
      <c r="I402" s="140"/>
      <c r="J402" s="140"/>
      <c r="K402" s="140"/>
    </row>
    <row r="403" spans="2:11" ht="15">
      <c r="B403" s="140"/>
      <c r="C403" s="140"/>
      <c r="D403" s="140"/>
      <c r="E403" s="140"/>
      <c r="F403" s="140"/>
      <c r="G403" s="140"/>
      <c r="H403" s="140"/>
      <c r="I403" s="140"/>
      <c r="J403" s="140"/>
      <c r="K403" s="140"/>
    </row>
    <row r="404" spans="2:11" ht="15">
      <c r="B404" s="140"/>
      <c r="C404" s="140"/>
      <c r="D404" s="140"/>
      <c r="E404" s="140"/>
      <c r="F404" s="140"/>
      <c r="G404" s="140"/>
      <c r="H404" s="140"/>
      <c r="I404" s="140"/>
      <c r="J404" s="140"/>
      <c r="K404" s="140"/>
    </row>
    <row r="405" spans="2:11" ht="15">
      <c r="B405" s="140"/>
      <c r="C405" s="140"/>
      <c r="D405" s="140"/>
      <c r="E405" s="140"/>
      <c r="F405" s="140"/>
      <c r="G405" s="140"/>
      <c r="H405" s="140"/>
      <c r="I405" s="140"/>
      <c r="J405" s="140"/>
      <c r="K405" s="140"/>
    </row>
    <row r="406" spans="2:11" ht="15">
      <c r="B406" s="140"/>
      <c r="C406" s="140"/>
      <c r="D406" s="140"/>
      <c r="E406" s="140"/>
      <c r="F406" s="140"/>
      <c r="G406" s="140"/>
      <c r="H406" s="140"/>
      <c r="I406" s="140"/>
      <c r="J406" s="140"/>
      <c r="K406" s="140"/>
    </row>
    <row r="407" spans="2:11" ht="15">
      <c r="B407" s="140"/>
      <c r="C407" s="140"/>
      <c r="D407" s="140"/>
      <c r="E407" s="140"/>
      <c r="F407" s="140"/>
      <c r="G407" s="140"/>
      <c r="H407" s="140"/>
      <c r="I407" s="140"/>
      <c r="J407" s="140"/>
      <c r="K407" s="140"/>
    </row>
    <row r="408" spans="2:11" ht="15">
      <c r="B408" s="140"/>
      <c r="C408" s="140"/>
      <c r="D408" s="140"/>
      <c r="E408" s="140"/>
      <c r="F408" s="140"/>
      <c r="G408" s="140"/>
      <c r="H408" s="140"/>
      <c r="I408" s="140"/>
      <c r="J408" s="140"/>
      <c r="K408" s="140"/>
    </row>
    <row r="409" spans="2:11" ht="15">
      <c r="B409" s="140"/>
      <c r="C409" s="140"/>
      <c r="D409" s="140"/>
      <c r="E409" s="140"/>
      <c r="F409" s="140"/>
      <c r="G409" s="140"/>
      <c r="H409" s="140"/>
      <c r="I409" s="140"/>
      <c r="J409" s="140"/>
      <c r="K409" s="140"/>
    </row>
    <row r="410" spans="2:11" ht="15">
      <c r="B410" s="140"/>
      <c r="C410" s="140"/>
      <c r="D410" s="140"/>
      <c r="E410" s="140"/>
      <c r="F410" s="140"/>
      <c r="G410" s="140"/>
      <c r="H410" s="140"/>
      <c r="I410" s="140"/>
      <c r="J410" s="140"/>
      <c r="K410" s="140"/>
    </row>
    <row r="411" spans="2:11" ht="15">
      <c r="B411" s="140"/>
      <c r="C411" s="140"/>
      <c r="D411" s="140"/>
      <c r="E411" s="140"/>
      <c r="F411" s="140"/>
      <c r="G411" s="140"/>
      <c r="H411" s="140"/>
      <c r="I411" s="140"/>
      <c r="J411" s="140"/>
      <c r="K411" s="140"/>
    </row>
    <row r="412" spans="2:11" ht="15">
      <c r="B412" s="140"/>
      <c r="C412" s="140"/>
      <c r="D412" s="140"/>
      <c r="E412" s="140"/>
      <c r="F412" s="140"/>
      <c r="G412" s="140"/>
      <c r="H412" s="140"/>
      <c r="I412" s="140"/>
      <c r="J412" s="140"/>
      <c r="K412" s="140"/>
    </row>
    <row r="413" spans="2:11" ht="15">
      <c r="B413" s="140"/>
      <c r="C413" s="140"/>
      <c r="D413" s="140"/>
      <c r="E413" s="140"/>
      <c r="F413" s="140"/>
      <c r="G413" s="140"/>
      <c r="H413" s="140"/>
      <c r="I413" s="140"/>
      <c r="J413" s="140"/>
      <c r="K413" s="140"/>
    </row>
    <row r="414" spans="2:11" ht="15">
      <c r="B414" s="140"/>
      <c r="C414" s="140"/>
      <c r="D414" s="140"/>
      <c r="E414" s="140"/>
      <c r="F414" s="140"/>
      <c r="G414" s="140"/>
      <c r="H414" s="140"/>
      <c r="I414" s="140"/>
      <c r="J414" s="140"/>
      <c r="K414" s="140"/>
    </row>
    <row r="415" spans="2:11" ht="15">
      <c r="B415" s="140"/>
      <c r="C415" s="140"/>
      <c r="D415" s="140"/>
      <c r="E415" s="140"/>
      <c r="F415" s="140"/>
      <c r="G415" s="140"/>
      <c r="H415" s="140"/>
      <c r="I415" s="140"/>
      <c r="J415" s="140"/>
      <c r="K415" s="140"/>
    </row>
    <row r="416" spans="2:11" ht="15">
      <c r="B416" s="140"/>
      <c r="C416" s="140"/>
      <c r="D416" s="140"/>
      <c r="E416" s="140"/>
      <c r="F416" s="140"/>
      <c r="G416" s="140"/>
      <c r="H416" s="140"/>
      <c r="I416" s="140"/>
      <c r="J416" s="140"/>
      <c r="K416" s="140"/>
    </row>
    <row r="417" spans="2:11" ht="15">
      <c r="B417" s="140"/>
      <c r="C417" s="140"/>
      <c r="D417" s="140"/>
      <c r="E417" s="140"/>
      <c r="F417" s="140"/>
      <c r="G417" s="140"/>
      <c r="H417" s="140"/>
      <c r="I417" s="140"/>
      <c r="J417" s="140"/>
      <c r="K417" s="140"/>
    </row>
    <row r="418" spans="2:11" ht="15">
      <c r="B418" s="140"/>
      <c r="C418" s="140"/>
      <c r="D418" s="140"/>
      <c r="E418" s="140"/>
      <c r="F418" s="140"/>
      <c r="G418" s="140"/>
      <c r="H418" s="140"/>
      <c r="I418" s="140"/>
      <c r="J418" s="140"/>
      <c r="K418" s="140"/>
    </row>
    <row r="419" spans="2:11" ht="15">
      <c r="B419" s="140"/>
      <c r="C419" s="140"/>
      <c r="D419" s="140"/>
      <c r="E419" s="140"/>
      <c r="F419" s="140"/>
      <c r="G419" s="140"/>
      <c r="H419" s="140"/>
      <c r="I419" s="140"/>
      <c r="J419" s="140"/>
      <c r="K419" s="140"/>
    </row>
    <row r="420" spans="2:11" ht="15">
      <c r="B420" s="140"/>
      <c r="C420" s="140"/>
      <c r="D420" s="140"/>
      <c r="E420" s="140"/>
      <c r="F420" s="140"/>
      <c r="G420" s="140"/>
      <c r="H420" s="140"/>
      <c r="I420" s="140"/>
      <c r="J420" s="140"/>
      <c r="K420" s="140"/>
    </row>
    <row r="421" spans="2:11" ht="15">
      <c r="B421" s="140"/>
      <c r="C421" s="140"/>
      <c r="D421" s="140"/>
      <c r="E421" s="140"/>
      <c r="F421" s="140"/>
      <c r="G421" s="140"/>
      <c r="H421" s="140"/>
      <c r="I421" s="140"/>
      <c r="J421" s="140"/>
      <c r="K421" s="140"/>
    </row>
    <row r="422" spans="2:11" ht="15">
      <c r="B422" s="140"/>
      <c r="C422" s="140"/>
      <c r="D422" s="140"/>
      <c r="E422" s="140"/>
      <c r="F422" s="140"/>
      <c r="G422" s="140"/>
      <c r="H422" s="140"/>
      <c r="I422" s="140"/>
      <c r="J422" s="140"/>
      <c r="K422" s="140"/>
    </row>
    <row r="423" spans="2:11" ht="15">
      <c r="B423" s="140"/>
      <c r="C423" s="140"/>
      <c r="D423" s="140"/>
      <c r="E423" s="140"/>
      <c r="F423" s="140"/>
      <c r="G423" s="140"/>
      <c r="H423" s="140"/>
      <c r="I423" s="140"/>
      <c r="J423" s="140"/>
      <c r="K423" s="140"/>
    </row>
    <row r="424" spans="2:11" ht="15">
      <c r="B424" s="140"/>
      <c r="C424" s="140"/>
      <c r="D424" s="140"/>
      <c r="E424" s="140"/>
      <c r="F424" s="140"/>
      <c r="G424" s="140"/>
      <c r="H424" s="140"/>
      <c r="I424" s="140"/>
      <c r="J424" s="140"/>
      <c r="K424" s="140"/>
    </row>
    <row r="425" spans="2:11" ht="15">
      <c r="B425" s="140"/>
      <c r="C425" s="140"/>
      <c r="D425" s="140"/>
      <c r="E425" s="140"/>
      <c r="F425" s="140"/>
      <c r="G425" s="140"/>
      <c r="H425" s="140"/>
      <c r="I425" s="140"/>
      <c r="J425" s="140"/>
      <c r="K425" s="140"/>
    </row>
    <row r="426" spans="2:11" ht="15">
      <c r="B426" s="140"/>
      <c r="C426" s="140"/>
      <c r="D426" s="140"/>
      <c r="E426" s="140"/>
      <c r="F426" s="140"/>
      <c r="G426" s="140"/>
      <c r="H426" s="140"/>
      <c r="I426" s="140"/>
      <c r="J426" s="140"/>
      <c r="K426" s="140"/>
    </row>
    <row r="427" spans="2:11" ht="15">
      <c r="B427" s="140"/>
      <c r="C427" s="140"/>
      <c r="D427" s="140"/>
      <c r="E427" s="140"/>
      <c r="F427" s="140"/>
      <c r="G427" s="140"/>
      <c r="H427" s="140"/>
      <c r="I427" s="140"/>
      <c r="J427" s="140"/>
      <c r="K427" s="140"/>
    </row>
    <row r="428" spans="2:11" ht="15">
      <c r="B428" s="140"/>
      <c r="C428" s="140"/>
      <c r="D428" s="140"/>
      <c r="E428" s="140"/>
      <c r="F428" s="140"/>
      <c r="G428" s="140"/>
      <c r="H428" s="140"/>
      <c r="I428" s="140"/>
      <c r="J428" s="140"/>
      <c r="K428" s="140"/>
    </row>
    <row r="429" spans="2:11" ht="15">
      <c r="B429" s="140"/>
      <c r="C429" s="140"/>
      <c r="D429" s="140"/>
      <c r="E429" s="140"/>
      <c r="F429" s="140"/>
      <c r="G429" s="140"/>
      <c r="H429" s="140"/>
      <c r="I429" s="140"/>
      <c r="J429" s="140"/>
      <c r="K429" s="140"/>
    </row>
    <row r="430" spans="2:11" ht="15">
      <c r="B430" s="140"/>
      <c r="C430" s="140"/>
      <c r="D430" s="140"/>
      <c r="E430" s="140"/>
      <c r="F430" s="140"/>
      <c r="G430" s="140"/>
      <c r="H430" s="140"/>
      <c r="I430" s="140"/>
      <c r="J430" s="140"/>
      <c r="K430" s="140"/>
    </row>
    <row r="431" spans="2:11" ht="15">
      <c r="B431" s="140"/>
      <c r="C431" s="140"/>
      <c r="D431" s="140"/>
      <c r="E431" s="140"/>
      <c r="F431" s="140"/>
      <c r="G431" s="140"/>
      <c r="H431" s="140"/>
      <c r="I431" s="140"/>
      <c r="J431" s="140"/>
      <c r="K431" s="140"/>
    </row>
    <row r="432" spans="2:11" ht="15">
      <c r="B432" s="140"/>
      <c r="C432" s="140"/>
      <c r="D432" s="140"/>
      <c r="E432" s="140"/>
      <c r="F432" s="140"/>
      <c r="G432" s="140"/>
      <c r="H432" s="140"/>
      <c r="I432" s="140"/>
      <c r="J432" s="140"/>
      <c r="K432" s="140"/>
    </row>
    <row r="433" spans="2:11" ht="15">
      <c r="B433" s="140"/>
      <c r="C433" s="140"/>
      <c r="D433" s="140"/>
      <c r="E433" s="140"/>
      <c r="F433" s="140"/>
      <c r="G433" s="140"/>
      <c r="H433" s="140"/>
      <c r="I433" s="140"/>
      <c r="J433" s="140"/>
      <c r="K433" s="140"/>
    </row>
    <row r="434" spans="2:11" ht="15">
      <c r="B434" s="140"/>
      <c r="C434" s="140"/>
      <c r="D434" s="140"/>
      <c r="E434" s="140"/>
      <c r="F434" s="140"/>
      <c r="G434" s="140"/>
      <c r="H434" s="140"/>
      <c r="I434" s="140"/>
      <c r="J434" s="140"/>
      <c r="K434" s="140"/>
    </row>
    <row r="435" spans="2:11" ht="15">
      <c r="B435" s="140"/>
      <c r="C435" s="140"/>
      <c r="D435" s="140"/>
      <c r="E435" s="140"/>
      <c r="F435" s="140"/>
      <c r="G435" s="140"/>
      <c r="H435" s="140"/>
      <c r="I435" s="140"/>
      <c r="J435" s="140"/>
      <c r="K435" s="140"/>
    </row>
    <row r="436" spans="2:11" ht="15">
      <c r="B436" s="140"/>
      <c r="C436" s="140"/>
      <c r="D436" s="140"/>
      <c r="E436" s="140"/>
      <c r="F436" s="140"/>
      <c r="G436" s="140"/>
      <c r="H436" s="140"/>
      <c r="I436" s="140"/>
      <c r="J436" s="140"/>
      <c r="K436" s="140"/>
    </row>
    <row r="437" spans="2:11" ht="15">
      <c r="B437" s="140"/>
      <c r="C437" s="140"/>
      <c r="D437" s="140"/>
      <c r="E437" s="140"/>
      <c r="F437" s="140"/>
      <c r="G437" s="140"/>
      <c r="H437" s="140"/>
      <c r="I437" s="140"/>
      <c r="J437" s="140"/>
      <c r="K437" s="140"/>
    </row>
    <row r="438" spans="2:11" ht="15">
      <c r="B438" s="140"/>
      <c r="C438" s="140"/>
      <c r="D438" s="140"/>
      <c r="E438" s="140"/>
      <c r="F438" s="140"/>
      <c r="G438" s="140"/>
      <c r="H438" s="140"/>
      <c r="I438" s="140"/>
      <c r="J438" s="140"/>
      <c r="K438" s="140"/>
    </row>
    <row r="439" spans="2:11" ht="15">
      <c r="B439" s="140"/>
      <c r="C439" s="140"/>
      <c r="D439" s="140"/>
      <c r="E439" s="140"/>
      <c r="F439" s="140"/>
      <c r="G439" s="140"/>
      <c r="H439" s="140"/>
      <c r="I439" s="140"/>
      <c r="J439" s="140"/>
      <c r="K439" s="140"/>
    </row>
    <row r="440" spans="2:11" ht="15">
      <c r="B440" s="140"/>
      <c r="C440" s="140"/>
      <c r="D440" s="140"/>
      <c r="E440" s="140"/>
      <c r="F440" s="140"/>
      <c r="G440" s="140"/>
      <c r="H440" s="140"/>
      <c r="I440" s="140"/>
      <c r="J440" s="140"/>
      <c r="K440" s="140"/>
    </row>
    <row r="441" spans="2:11" ht="15">
      <c r="B441" s="140"/>
      <c r="C441" s="140"/>
      <c r="D441" s="140"/>
      <c r="E441" s="140"/>
      <c r="F441" s="140"/>
      <c r="G441" s="140"/>
      <c r="H441" s="140"/>
      <c r="I441" s="140"/>
      <c r="J441" s="140"/>
      <c r="K441" s="140"/>
    </row>
    <row r="442" spans="2:11" ht="15">
      <c r="B442" s="140"/>
      <c r="C442" s="140"/>
      <c r="D442" s="140"/>
      <c r="E442" s="140"/>
      <c r="F442" s="140"/>
      <c r="G442" s="140"/>
      <c r="H442" s="140"/>
      <c r="I442" s="140"/>
      <c r="J442" s="140"/>
      <c r="K442" s="140"/>
    </row>
    <row r="443" spans="2:11" ht="15">
      <c r="B443" s="140"/>
      <c r="C443" s="140"/>
      <c r="D443" s="140"/>
      <c r="E443" s="140"/>
      <c r="F443" s="140"/>
      <c r="G443" s="140"/>
      <c r="H443" s="140"/>
      <c r="I443" s="140"/>
      <c r="J443" s="140"/>
      <c r="K443" s="140"/>
    </row>
    <row r="444" spans="2:11" ht="15">
      <c r="B444" s="140"/>
      <c r="C444" s="140"/>
      <c r="D444" s="140"/>
      <c r="E444" s="140"/>
      <c r="F444" s="140"/>
      <c r="G444" s="140"/>
      <c r="H444" s="140"/>
      <c r="I444" s="140"/>
      <c r="J444" s="140"/>
      <c r="K444" s="140"/>
    </row>
    <row r="445" spans="2:11" ht="15">
      <c r="B445" s="140"/>
      <c r="C445" s="140"/>
      <c r="D445" s="140"/>
      <c r="E445" s="140"/>
      <c r="F445" s="140"/>
      <c r="G445" s="140"/>
      <c r="H445" s="140"/>
      <c r="I445" s="140"/>
      <c r="J445" s="140"/>
      <c r="K445" s="140"/>
    </row>
    <row r="446" spans="2:11" ht="15">
      <c r="B446" s="140"/>
      <c r="C446" s="140"/>
      <c r="D446" s="140"/>
      <c r="E446" s="140"/>
      <c r="F446" s="140"/>
      <c r="G446" s="140"/>
      <c r="H446" s="140"/>
      <c r="I446" s="140"/>
      <c r="J446" s="140"/>
      <c r="K446" s="140"/>
    </row>
    <row r="447" spans="2:11" ht="15">
      <c r="B447" s="140"/>
      <c r="C447" s="140"/>
      <c r="D447" s="140"/>
      <c r="E447" s="140"/>
      <c r="F447" s="140"/>
      <c r="G447" s="140"/>
      <c r="H447" s="140"/>
      <c r="I447" s="140"/>
      <c r="J447" s="140"/>
      <c r="K447" s="140"/>
    </row>
    <row r="448" spans="2:11" ht="15">
      <c r="B448" s="140"/>
      <c r="C448" s="140"/>
      <c r="D448" s="140"/>
      <c r="E448" s="140"/>
      <c r="F448" s="140"/>
      <c r="G448" s="140"/>
      <c r="H448" s="140"/>
      <c r="I448" s="140"/>
      <c r="J448" s="140"/>
      <c r="K448" s="140"/>
    </row>
    <row r="449" spans="2:11" ht="15">
      <c r="B449" s="140"/>
      <c r="C449" s="140"/>
      <c r="D449" s="140"/>
      <c r="E449" s="140"/>
      <c r="F449" s="140"/>
      <c r="G449" s="140"/>
      <c r="H449" s="140"/>
      <c r="I449" s="140"/>
      <c r="J449" s="140"/>
      <c r="K449" s="140"/>
    </row>
    <row r="450" spans="2:11" ht="15">
      <c r="B450" s="140"/>
      <c r="C450" s="140"/>
      <c r="D450" s="140"/>
      <c r="E450" s="140"/>
      <c r="F450" s="140"/>
      <c r="G450" s="140"/>
      <c r="H450" s="140"/>
      <c r="I450" s="140"/>
      <c r="J450" s="140"/>
      <c r="K450" s="140"/>
    </row>
    <row r="451" spans="2:11" ht="15">
      <c r="B451" s="140"/>
      <c r="C451" s="140"/>
      <c r="D451" s="140"/>
      <c r="E451" s="140"/>
      <c r="F451" s="140"/>
      <c r="G451" s="140"/>
      <c r="H451" s="140"/>
      <c r="I451" s="140"/>
      <c r="J451" s="140"/>
      <c r="K451" s="140"/>
    </row>
    <row r="452" spans="2:11" ht="15">
      <c r="B452" s="140"/>
      <c r="C452" s="140"/>
      <c r="D452" s="140"/>
      <c r="E452" s="140"/>
      <c r="F452" s="140"/>
      <c r="G452" s="140"/>
      <c r="H452" s="140"/>
      <c r="I452" s="140"/>
      <c r="J452" s="140"/>
      <c r="K452" s="140"/>
    </row>
    <row r="453" spans="2:11" ht="15">
      <c r="B453" s="140"/>
      <c r="C453" s="140"/>
      <c r="D453" s="140"/>
      <c r="E453" s="140"/>
      <c r="F453" s="140"/>
      <c r="G453" s="140"/>
      <c r="H453" s="140"/>
      <c r="I453" s="140"/>
      <c r="J453" s="140"/>
      <c r="K453" s="140"/>
    </row>
    <row r="454" spans="2:11" ht="15">
      <c r="B454" s="140"/>
      <c r="C454" s="140"/>
      <c r="D454" s="140"/>
      <c r="E454" s="140"/>
      <c r="F454" s="140"/>
      <c r="G454" s="140"/>
      <c r="H454" s="140"/>
      <c r="I454" s="140"/>
      <c r="J454" s="140"/>
      <c r="K454" s="140"/>
    </row>
    <row r="455" spans="2:11" ht="15">
      <c r="B455" s="140"/>
      <c r="C455" s="140"/>
      <c r="D455" s="140"/>
      <c r="E455" s="140"/>
      <c r="F455" s="140"/>
      <c r="G455" s="140"/>
      <c r="H455" s="140"/>
      <c r="I455" s="140"/>
      <c r="J455" s="140"/>
      <c r="K455" s="140"/>
    </row>
    <row r="456" spans="2:11" ht="15">
      <c r="B456" s="140"/>
      <c r="C456" s="140"/>
      <c r="D456" s="140"/>
      <c r="E456" s="140"/>
      <c r="F456" s="140"/>
      <c r="G456" s="140"/>
      <c r="H456" s="140"/>
      <c r="I456" s="140"/>
      <c r="J456" s="140"/>
      <c r="K456" s="140"/>
    </row>
    <row r="457" spans="2:11" ht="15">
      <c r="B457" s="140"/>
      <c r="C457" s="140"/>
      <c r="D457" s="140"/>
      <c r="E457" s="140"/>
      <c r="F457" s="140"/>
      <c r="G457" s="140"/>
      <c r="H457" s="140"/>
      <c r="I457" s="140"/>
      <c r="J457" s="140"/>
      <c r="K457" s="140"/>
    </row>
    <row r="458" spans="2:11" ht="15">
      <c r="B458" s="140"/>
      <c r="C458" s="140"/>
      <c r="D458" s="140"/>
      <c r="E458" s="140"/>
      <c r="F458" s="140"/>
      <c r="G458" s="140"/>
      <c r="H458" s="140"/>
      <c r="I458" s="140"/>
      <c r="J458" s="140"/>
      <c r="K458" s="140"/>
    </row>
    <row r="459" spans="2:11" ht="15">
      <c r="B459" s="140"/>
      <c r="C459" s="140"/>
      <c r="D459" s="140"/>
      <c r="E459" s="140"/>
      <c r="F459" s="140"/>
      <c r="G459" s="140"/>
      <c r="H459" s="140"/>
      <c r="I459" s="140"/>
      <c r="J459" s="140"/>
      <c r="K459" s="140"/>
    </row>
    <row r="460" spans="2:11" ht="15">
      <c r="B460" s="140"/>
      <c r="C460" s="140"/>
      <c r="D460" s="140"/>
      <c r="E460" s="140"/>
      <c r="F460" s="140"/>
      <c r="G460" s="140"/>
      <c r="H460" s="140"/>
      <c r="I460" s="140"/>
      <c r="J460" s="140"/>
      <c r="K460" s="140"/>
    </row>
    <row r="461" spans="2:11" ht="15">
      <c r="B461" s="140"/>
      <c r="C461" s="140"/>
      <c r="D461" s="140"/>
      <c r="E461" s="140"/>
      <c r="F461" s="140"/>
      <c r="G461" s="140"/>
      <c r="H461" s="140"/>
      <c r="I461" s="140"/>
      <c r="J461" s="140"/>
      <c r="K461" s="140"/>
    </row>
    <row r="462" spans="2:11" ht="15">
      <c r="B462" s="140"/>
      <c r="C462" s="140"/>
      <c r="D462" s="140"/>
      <c r="E462" s="140"/>
      <c r="F462" s="140"/>
      <c r="G462" s="140"/>
      <c r="H462" s="140"/>
      <c r="I462" s="140"/>
      <c r="J462" s="140"/>
      <c r="K462" s="140"/>
    </row>
    <row r="463" spans="2:11" ht="15">
      <c r="B463" s="140"/>
      <c r="C463" s="140"/>
      <c r="D463" s="140"/>
      <c r="E463" s="140"/>
      <c r="F463" s="140"/>
      <c r="G463" s="140"/>
      <c r="H463" s="140"/>
      <c r="I463" s="140"/>
      <c r="J463" s="140"/>
      <c r="K463" s="140"/>
    </row>
    <row r="464" spans="2:11" ht="15">
      <c r="B464" s="140"/>
      <c r="C464" s="140"/>
      <c r="D464" s="140"/>
      <c r="E464" s="140"/>
      <c r="F464" s="140"/>
      <c r="G464" s="140"/>
      <c r="H464" s="140"/>
      <c r="I464" s="140"/>
      <c r="J464" s="140"/>
      <c r="K464" s="140"/>
    </row>
    <row r="465" spans="2:11" ht="15">
      <c r="B465" s="140"/>
      <c r="C465" s="140"/>
      <c r="D465" s="140"/>
      <c r="E465" s="140"/>
      <c r="F465" s="140"/>
      <c r="G465" s="140"/>
      <c r="H465" s="140"/>
      <c r="I465" s="140"/>
      <c r="J465" s="140"/>
      <c r="K465" s="140"/>
    </row>
    <row r="466" spans="2:11" ht="15">
      <c r="B466" s="140"/>
      <c r="C466" s="140"/>
      <c r="D466" s="140"/>
      <c r="E466" s="140"/>
      <c r="F466" s="140"/>
      <c r="G466" s="140"/>
      <c r="H466" s="140"/>
      <c r="I466" s="140"/>
      <c r="J466" s="140"/>
      <c r="K466" s="140"/>
    </row>
    <row r="467" spans="2:11" ht="15">
      <c r="B467" s="140"/>
      <c r="C467" s="140"/>
      <c r="D467" s="140"/>
      <c r="E467" s="140"/>
      <c r="F467" s="140"/>
      <c r="G467" s="140"/>
      <c r="H467" s="140"/>
      <c r="I467" s="140"/>
      <c r="J467" s="140"/>
      <c r="K467" s="140"/>
    </row>
    <row r="468" spans="2:11" ht="15">
      <c r="B468" s="140"/>
      <c r="C468" s="140"/>
      <c r="D468" s="140"/>
      <c r="E468" s="140"/>
      <c r="F468" s="140"/>
      <c r="G468" s="140"/>
      <c r="H468" s="140"/>
      <c r="I468" s="140"/>
      <c r="J468" s="140"/>
      <c r="K468" s="140"/>
    </row>
    <row r="469" spans="2:11" ht="15">
      <c r="B469" s="140"/>
      <c r="C469" s="140"/>
      <c r="D469" s="140"/>
      <c r="E469" s="140"/>
      <c r="F469" s="140"/>
      <c r="G469" s="140"/>
      <c r="H469" s="140"/>
      <c r="I469" s="140"/>
      <c r="J469" s="140"/>
      <c r="K469" s="140"/>
    </row>
    <row r="470" spans="2:11" ht="15">
      <c r="B470" s="140"/>
      <c r="C470" s="140"/>
      <c r="D470" s="140"/>
      <c r="E470" s="140"/>
      <c r="F470" s="140"/>
      <c r="G470" s="140"/>
      <c r="H470" s="140"/>
      <c r="I470" s="140"/>
      <c r="J470" s="140"/>
      <c r="K470" s="140"/>
    </row>
    <row r="471" spans="2:11" ht="15">
      <c r="B471" s="140"/>
      <c r="C471" s="140"/>
      <c r="D471" s="140"/>
      <c r="E471" s="140"/>
      <c r="F471" s="140"/>
      <c r="G471" s="140"/>
      <c r="H471" s="140"/>
      <c r="I471" s="140"/>
      <c r="J471" s="140"/>
      <c r="K471" s="140"/>
    </row>
    <row r="472" spans="2:11" ht="15">
      <c r="B472" s="140"/>
      <c r="C472" s="140"/>
      <c r="D472" s="140"/>
      <c r="E472" s="140"/>
      <c r="F472" s="140"/>
      <c r="G472" s="140"/>
      <c r="H472" s="140"/>
      <c r="I472" s="140"/>
      <c r="J472" s="140"/>
      <c r="K472" s="140"/>
    </row>
    <row r="473" spans="2:11" ht="15">
      <c r="B473" s="140"/>
      <c r="C473" s="140"/>
      <c r="D473" s="140"/>
      <c r="E473" s="140"/>
      <c r="F473" s="140"/>
      <c r="G473" s="140"/>
      <c r="H473" s="140"/>
      <c r="I473" s="140"/>
      <c r="J473" s="140"/>
      <c r="K473" s="140"/>
    </row>
    <row r="474" spans="2:11" ht="15">
      <c r="B474" s="140"/>
      <c r="C474" s="140"/>
      <c r="D474" s="140"/>
      <c r="E474" s="140"/>
      <c r="F474" s="140"/>
      <c r="G474" s="140"/>
      <c r="H474" s="140"/>
      <c r="I474" s="140"/>
      <c r="J474" s="140"/>
      <c r="K474" s="140"/>
    </row>
    <row r="475" spans="2:11" ht="15">
      <c r="B475" s="140"/>
      <c r="C475" s="140"/>
      <c r="D475" s="140"/>
      <c r="E475" s="140"/>
      <c r="F475" s="140"/>
      <c r="G475" s="140"/>
      <c r="H475" s="140"/>
      <c r="I475" s="140"/>
      <c r="J475" s="140"/>
      <c r="K475" s="140"/>
    </row>
    <row r="476" spans="2:11" ht="15">
      <c r="B476" s="140"/>
      <c r="C476" s="140"/>
      <c r="D476" s="140"/>
      <c r="E476" s="140"/>
      <c r="F476" s="140"/>
      <c r="G476" s="140"/>
      <c r="H476" s="140"/>
      <c r="I476" s="140"/>
      <c r="J476" s="140"/>
      <c r="K476" s="140"/>
    </row>
    <row r="477" spans="2:11" ht="15">
      <c r="B477" s="140"/>
      <c r="C477" s="140"/>
      <c r="D477" s="140"/>
      <c r="E477" s="140"/>
      <c r="F477" s="140"/>
      <c r="G477" s="140"/>
      <c r="H477" s="140"/>
      <c r="I477" s="140"/>
      <c r="J477" s="140"/>
      <c r="K477" s="140"/>
    </row>
    <row r="478" spans="2:11" ht="15">
      <c r="B478" s="140"/>
      <c r="C478" s="140"/>
      <c r="D478" s="140"/>
      <c r="E478" s="140"/>
      <c r="F478" s="140"/>
      <c r="G478" s="140"/>
      <c r="H478" s="140"/>
      <c r="I478" s="140"/>
      <c r="J478" s="140"/>
      <c r="K478" s="140"/>
    </row>
    <row r="479" spans="2:11" ht="15">
      <c r="B479" s="140"/>
      <c r="C479" s="140"/>
      <c r="D479" s="140"/>
      <c r="E479" s="140"/>
      <c r="F479" s="140"/>
      <c r="G479" s="140"/>
      <c r="H479" s="140"/>
      <c r="I479" s="140"/>
      <c r="J479" s="140"/>
      <c r="K479" s="140"/>
    </row>
    <row r="480" spans="2:11" ht="15">
      <c r="B480" s="140"/>
      <c r="C480" s="140"/>
      <c r="D480" s="140"/>
      <c r="E480" s="140"/>
      <c r="F480" s="140"/>
      <c r="G480" s="140"/>
      <c r="H480" s="140"/>
      <c r="I480" s="140"/>
      <c r="J480" s="140"/>
      <c r="K480" s="140"/>
    </row>
    <row r="481" spans="2:11" ht="15">
      <c r="B481" s="140"/>
      <c r="C481" s="140"/>
      <c r="D481" s="140"/>
      <c r="E481" s="140"/>
      <c r="F481" s="140"/>
      <c r="G481" s="140"/>
      <c r="H481" s="140"/>
      <c r="I481" s="140"/>
      <c r="J481" s="140"/>
      <c r="K481" s="140"/>
    </row>
    <row r="482" spans="2:11" ht="15">
      <c r="B482" s="140"/>
      <c r="C482" s="140"/>
      <c r="D482" s="140"/>
      <c r="E482" s="140"/>
      <c r="F482" s="140"/>
      <c r="G482" s="140"/>
      <c r="H482" s="140"/>
      <c r="I482" s="140"/>
      <c r="J482" s="140"/>
      <c r="K482" s="140"/>
    </row>
    <row r="483" spans="2:11" ht="15">
      <c r="B483" s="140"/>
      <c r="C483" s="140"/>
      <c r="D483" s="140"/>
      <c r="E483" s="140"/>
      <c r="F483" s="140"/>
      <c r="G483" s="140"/>
      <c r="H483" s="140"/>
      <c r="I483" s="140"/>
      <c r="J483" s="140"/>
      <c r="K483" s="140"/>
    </row>
    <row r="484" spans="2:11" ht="15">
      <c r="B484" s="140"/>
      <c r="C484" s="140"/>
      <c r="D484" s="140"/>
      <c r="E484" s="140"/>
      <c r="F484" s="140"/>
      <c r="G484" s="140"/>
      <c r="H484" s="140"/>
      <c r="I484" s="140"/>
      <c r="J484" s="140"/>
      <c r="K484" s="140"/>
    </row>
    <row r="485" spans="2:11" ht="15">
      <c r="B485" s="140"/>
      <c r="C485" s="140"/>
      <c r="D485" s="140"/>
      <c r="E485" s="140"/>
      <c r="F485" s="140"/>
      <c r="G485" s="140"/>
      <c r="H485" s="140"/>
      <c r="I485" s="140"/>
      <c r="J485" s="140"/>
      <c r="K485" s="140"/>
    </row>
    <row r="486" spans="2:11" ht="15">
      <c r="B486" s="140"/>
      <c r="C486" s="140"/>
      <c r="D486" s="140"/>
      <c r="E486" s="140"/>
      <c r="F486" s="140"/>
      <c r="G486" s="140"/>
      <c r="H486" s="140"/>
      <c r="I486" s="140"/>
      <c r="J486" s="140"/>
      <c r="K486" s="140"/>
    </row>
    <row r="487" spans="2:11" ht="15">
      <c r="B487" s="140"/>
      <c r="C487" s="140"/>
      <c r="D487" s="140"/>
      <c r="E487" s="140"/>
      <c r="F487" s="140"/>
      <c r="G487" s="140"/>
      <c r="H487" s="140"/>
      <c r="I487" s="140"/>
      <c r="J487" s="140"/>
      <c r="K487" s="140"/>
    </row>
    <row r="488" spans="2:11" ht="15">
      <c r="B488" s="140"/>
      <c r="C488" s="140"/>
      <c r="D488" s="140"/>
      <c r="E488" s="140"/>
      <c r="F488" s="140"/>
      <c r="G488" s="140"/>
      <c r="H488" s="140"/>
      <c r="I488" s="140"/>
      <c r="J488" s="140"/>
      <c r="K488" s="140"/>
    </row>
    <row r="489" spans="2:11" ht="15">
      <c r="B489" s="140"/>
      <c r="C489" s="140"/>
      <c r="D489" s="140"/>
      <c r="E489" s="140"/>
      <c r="F489" s="140"/>
      <c r="G489" s="140"/>
      <c r="H489" s="140"/>
      <c r="I489" s="140"/>
      <c r="J489" s="140"/>
      <c r="K489" s="140"/>
    </row>
    <row r="490" spans="2:11" ht="15">
      <c r="B490" s="140"/>
      <c r="C490" s="140"/>
      <c r="D490" s="140"/>
      <c r="E490" s="140"/>
      <c r="F490" s="140"/>
      <c r="G490" s="140"/>
      <c r="H490" s="140"/>
      <c r="I490" s="140"/>
      <c r="J490" s="140"/>
      <c r="K490" s="140"/>
    </row>
    <row r="491" spans="2:11" ht="15">
      <c r="B491" s="140"/>
      <c r="C491" s="140"/>
      <c r="D491" s="140"/>
      <c r="E491" s="140"/>
      <c r="F491" s="140"/>
      <c r="G491" s="140"/>
      <c r="H491" s="140"/>
      <c r="I491" s="140"/>
      <c r="J491" s="140"/>
      <c r="K491" s="140"/>
    </row>
    <row r="492" spans="2:11" ht="15">
      <c r="B492" s="140"/>
      <c r="C492" s="140"/>
      <c r="D492" s="140"/>
      <c r="E492" s="140"/>
      <c r="F492" s="140"/>
      <c r="G492" s="140"/>
      <c r="H492" s="140"/>
      <c r="I492" s="140"/>
      <c r="J492" s="140"/>
      <c r="K492" s="140"/>
    </row>
    <row r="493" spans="2:11" ht="15">
      <c r="B493" s="140"/>
      <c r="C493" s="140"/>
      <c r="D493" s="140"/>
      <c r="E493" s="140"/>
      <c r="F493" s="140"/>
      <c r="G493" s="140"/>
      <c r="H493" s="140"/>
      <c r="I493" s="140"/>
      <c r="J493" s="140"/>
      <c r="K493" s="140"/>
    </row>
    <row r="494" spans="2:11" ht="15">
      <c r="B494" s="140"/>
      <c r="C494" s="140"/>
      <c r="D494" s="140"/>
      <c r="E494" s="140"/>
      <c r="F494" s="140"/>
      <c r="G494" s="140"/>
      <c r="H494" s="140"/>
      <c r="I494" s="140"/>
      <c r="J494" s="140"/>
      <c r="K494" s="140"/>
    </row>
    <row r="495" spans="2:11" ht="15">
      <c r="B495" s="140"/>
      <c r="C495" s="140"/>
      <c r="D495" s="140"/>
      <c r="E495" s="140"/>
      <c r="F495" s="140"/>
      <c r="G495" s="140"/>
      <c r="H495" s="140"/>
      <c r="I495" s="140"/>
      <c r="J495" s="140"/>
      <c r="K495" s="140"/>
    </row>
    <row r="496" spans="2:11" ht="15">
      <c r="B496" s="140"/>
      <c r="C496" s="140"/>
      <c r="D496" s="140"/>
      <c r="E496" s="140"/>
      <c r="F496" s="140"/>
      <c r="G496" s="140"/>
      <c r="H496" s="140"/>
      <c r="I496" s="140"/>
      <c r="J496" s="140"/>
      <c r="K496" s="140"/>
    </row>
    <row r="497" spans="2:11" ht="15">
      <c r="B497" s="140"/>
      <c r="C497" s="140"/>
      <c r="D497" s="140"/>
      <c r="E497" s="140"/>
      <c r="F497" s="140"/>
      <c r="G497" s="140"/>
      <c r="H497" s="140"/>
      <c r="I497" s="140"/>
      <c r="J497" s="140"/>
      <c r="K497" s="140"/>
    </row>
    <row r="498" spans="2:11" ht="15">
      <c r="B498" s="140"/>
      <c r="C498" s="140"/>
      <c r="D498" s="140"/>
      <c r="E498" s="140"/>
      <c r="F498" s="140"/>
      <c r="G498" s="140"/>
      <c r="H498" s="140"/>
      <c r="I498" s="140"/>
      <c r="J498" s="140"/>
      <c r="K498" s="140"/>
    </row>
    <row r="499" spans="2:11" ht="15">
      <c r="B499" s="140"/>
      <c r="C499" s="140"/>
      <c r="D499" s="140"/>
      <c r="E499" s="140"/>
      <c r="F499" s="140"/>
      <c r="G499" s="140"/>
      <c r="H499" s="140"/>
      <c r="I499" s="140"/>
      <c r="J499" s="140"/>
      <c r="K499" s="140"/>
    </row>
    <row r="500" spans="2:11" ht="15">
      <c r="B500" s="140"/>
      <c r="C500" s="140"/>
      <c r="D500" s="140"/>
      <c r="E500" s="140"/>
      <c r="F500" s="140"/>
      <c r="G500" s="140"/>
      <c r="H500" s="140"/>
      <c r="I500" s="140"/>
      <c r="J500" s="140"/>
      <c r="K500" s="140"/>
    </row>
    <row r="501" spans="2:11" ht="15">
      <c r="B501" s="140"/>
      <c r="C501" s="140"/>
      <c r="D501" s="140"/>
      <c r="E501" s="140"/>
      <c r="F501" s="140"/>
      <c r="G501" s="140"/>
      <c r="H501" s="140"/>
      <c r="I501" s="140"/>
      <c r="J501" s="140"/>
      <c r="K501" s="140"/>
    </row>
    <row r="502" spans="2:11" ht="15">
      <c r="B502" s="140"/>
      <c r="C502" s="140"/>
      <c r="D502" s="140"/>
      <c r="E502" s="140"/>
      <c r="F502" s="140"/>
      <c r="G502" s="140"/>
      <c r="H502" s="140"/>
      <c r="I502" s="140"/>
      <c r="J502" s="140"/>
      <c r="K502" s="140"/>
    </row>
    <row r="503" spans="2:11" ht="15">
      <c r="B503" s="140"/>
      <c r="C503" s="140"/>
      <c r="D503" s="140"/>
      <c r="E503" s="140"/>
      <c r="F503" s="140"/>
      <c r="G503" s="140"/>
      <c r="H503" s="140"/>
      <c r="I503" s="140"/>
      <c r="J503" s="140"/>
      <c r="K503" s="140"/>
    </row>
    <row r="504" spans="2:11" ht="15">
      <c r="B504" s="140"/>
      <c r="C504" s="140"/>
      <c r="D504" s="140"/>
      <c r="E504" s="140"/>
      <c r="F504" s="140"/>
      <c r="G504" s="140"/>
      <c r="H504" s="140"/>
      <c r="I504" s="140"/>
      <c r="J504" s="140"/>
      <c r="K504" s="140"/>
    </row>
    <row r="505" spans="2:11" ht="15">
      <c r="B505" s="140"/>
      <c r="C505" s="140"/>
      <c r="D505" s="140"/>
      <c r="E505" s="140"/>
      <c r="F505" s="140"/>
      <c r="G505" s="140"/>
      <c r="H505" s="140"/>
      <c r="I505" s="140"/>
      <c r="J505" s="140"/>
      <c r="K505" s="140"/>
    </row>
    <row r="506" spans="2:11" ht="15">
      <c r="B506" s="140"/>
      <c r="C506" s="140"/>
      <c r="D506" s="140"/>
      <c r="E506" s="140"/>
      <c r="F506" s="140"/>
      <c r="G506" s="140"/>
      <c r="H506" s="140"/>
      <c r="I506" s="140"/>
      <c r="J506" s="140"/>
      <c r="K506" s="140"/>
    </row>
    <row r="507" spans="2:11" ht="15">
      <c r="B507" s="140"/>
      <c r="C507" s="140"/>
      <c r="D507" s="140"/>
      <c r="E507" s="140"/>
      <c r="F507" s="140"/>
      <c r="G507" s="140"/>
      <c r="H507" s="140"/>
      <c r="I507" s="140"/>
      <c r="J507" s="140"/>
      <c r="K507" s="140"/>
    </row>
    <row r="508" spans="2:11" ht="15">
      <c r="B508" s="140"/>
      <c r="C508" s="140"/>
      <c r="D508" s="140"/>
      <c r="E508" s="140"/>
      <c r="F508" s="140"/>
      <c r="G508" s="140"/>
      <c r="H508" s="140"/>
      <c r="I508" s="140"/>
      <c r="J508" s="140"/>
      <c r="K508" s="140"/>
    </row>
    <row r="509" spans="2:11" ht="15">
      <c r="B509" s="140"/>
      <c r="C509" s="140"/>
      <c r="D509" s="140"/>
      <c r="E509" s="140"/>
      <c r="F509" s="140"/>
      <c r="G509" s="140"/>
      <c r="H509" s="140"/>
      <c r="I509" s="140"/>
      <c r="J509" s="140"/>
      <c r="K509" s="140"/>
    </row>
    <row r="510" spans="2:11" ht="15">
      <c r="B510" s="140"/>
      <c r="C510" s="140"/>
      <c r="D510" s="140"/>
      <c r="E510" s="140"/>
      <c r="F510" s="140"/>
      <c r="G510" s="140"/>
      <c r="H510" s="140"/>
      <c r="I510" s="140"/>
      <c r="J510" s="140"/>
      <c r="K510" s="140"/>
    </row>
    <row r="511" spans="2:11" ht="15">
      <c r="B511" s="140"/>
      <c r="C511" s="140"/>
      <c r="D511" s="140"/>
      <c r="E511" s="140"/>
      <c r="F511" s="140"/>
      <c r="G511" s="140"/>
      <c r="H511" s="140"/>
      <c r="I511" s="140"/>
      <c r="J511" s="140"/>
      <c r="K511" s="140"/>
    </row>
    <row r="512" spans="2:11" ht="15">
      <c r="B512" s="140"/>
      <c r="C512" s="140"/>
      <c r="D512" s="140"/>
      <c r="E512" s="140"/>
      <c r="F512" s="140"/>
      <c r="G512" s="140"/>
      <c r="H512" s="140"/>
      <c r="I512" s="140"/>
      <c r="J512" s="140"/>
      <c r="K512" s="140"/>
    </row>
    <row r="513" spans="2:11" ht="15">
      <c r="B513" s="140"/>
      <c r="C513" s="140"/>
      <c r="D513" s="140"/>
      <c r="E513" s="140"/>
      <c r="F513" s="140"/>
      <c r="G513" s="140"/>
      <c r="H513" s="140"/>
      <c r="I513" s="140"/>
      <c r="J513" s="140"/>
      <c r="K513" s="140"/>
    </row>
    <row r="514" spans="2:11" ht="15">
      <c r="B514" s="140"/>
      <c r="C514" s="140"/>
      <c r="D514" s="140"/>
      <c r="E514" s="140"/>
      <c r="F514" s="140"/>
      <c r="G514" s="140"/>
      <c r="H514" s="140"/>
      <c r="I514" s="140"/>
      <c r="J514" s="140"/>
      <c r="K514" s="140"/>
    </row>
    <row r="515" spans="2:11" ht="15">
      <c r="B515" s="140"/>
      <c r="C515" s="140"/>
      <c r="D515" s="140"/>
      <c r="E515" s="140"/>
      <c r="F515" s="140"/>
      <c r="G515" s="140"/>
      <c r="H515" s="140"/>
      <c r="I515" s="140"/>
      <c r="J515" s="140"/>
      <c r="K515" s="140"/>
    </row>
    <row r="516" spans="2:11" ht="15">
      <c r="B516" s="140"/>
      <c r="C516" s="140"/>
      <c r="D516" s="140"/>
      <c r="E516" s="140"/>
      <c r="F516" s="140"/>
      <c r="G516" s="140"/>
      <c r="H516" s="140"/>
      <c r="I516" s="140"/>
      <c r="J516" s="140"/>
      <c r="K516" s="140"/>
    </row>
    <row r="517" spans="2:11" ht="15">
      <c r="B517" s="140"/>
      <c r="C517" s="140"/>
      <c r="D517" s="140"/>
      <c r="E517" s="140"/>
      <c r="F517" s="140"/>
      <c r="G517" s="140"/>
      <c r="H517" s="140"/>
      <c r="I517" s="140"/>
      <c r="J517" s="140"/>
      <c r="K517" s="140"/>
    </row>
    <row r="518" spans="2:11" ht="15">
      <c r="B518" s="140"/>
      <c r="C518" s="140"/>
      <c r="D518" s="140"/>
      <c r="E518" s="140"/>
      <c r="F518" s="140"/>
      <c r="G518" s="140"/>
      <c r="H518" s="140"/>
      <c r="I518" s="140"/>
      <c r="J518" s="140"/>
      <c r="K518" s="140"/>
    </row>
    <row r="519" spans="2:11" ht="15">
      <c r="B519" s="140"/>
      <c r="C519" s="140"/>
      <c r="D519" s="140"/>
      <c r="E519" s="140"/>
      <c r="F519" s="140"/>
      <c r="G519" s="140"/>
      <c r="H519" s="140"/>
      <c r="I519" s="140"/>
      <c r="J519" s="140"/>
      <c r="K519" s="140"/>
    </row>
    <row r="520" spans="2:11" ht="15">
      <c r="B520" s="140"/>
      <c r="C520" s="140"/>
      <c r="D520" s="140"/>
      <c r="E520" s="140"/>
      <c r="F520" s="140"/>
      <c r="G520" s="140"/>
      <c r="H520" s="140"/>
      <c r="I520" s="140"/>
      <c r="J520" s="140"/>
      <c r="K520" s="140"/>
    </row>
    <row r="521" spans="2:11" ht="15">
      <c r="B521" s="140"/>
      <c r="C521" s="140"/>
      <c r="D521" s="140"/>
      <c r="E521" s="140"/>
      <c r="F521" s="140"/>
      <c r="G521" s="140"/>
      <c r="H521" s="140"/>
      <c r="I521" s="140"/>
      <c r="J521" s="140"/>
      <c r="K521" s="140"/>
    </row>
    <row r="522" spans="2:11" ht="15">
      <c r="B522" s="140"/>
      <c r="C522" s="140"/>
      <c r="D522" s="140"/>
      <c r="E522" s="140"/>
      <c r="F522" s="140"/>
      <c r="G522" s="140"/>
      <c r="H522" s="140"/>
      <c r="I522" s="140"/>
      <c r="J522" s="140"/>
      <c r="K522" s="140"/>
    </row>
    <row r="523" spans="2:11" ht="15">
      <c r="B523" s="140"/>
      <c r="C523" s="140"/>
      <c r="D523" s="140"/>
      <c r="E523" s="140"/>
      <c r="F523" s="140"/>
      <c r="G523" s="140"/>
      <c r="H523" s="140"/>
      <c r="I523" s="140"/>
      <c r="J523" s="140"/>
      <c r="K523" s="140"/>
    </row>
    <row r="524" spans="2:11" ht="15">
      <c r="B524" s="140"/>
      <c r="C524" s="140"/>
      <c r="D524" s="140"/>
      <c r="E524" s="140"/>
      <c r="F524" s="140"/>
      <c r="G524" s="140"/>
      <c r="H524" s="140"/>
      <c r="I524" s="140"/>
      <c r="J524" s="140"/>
      <c r="K524" s="140"/>
    </row>
    <row r="525" spans="2:11" ht="15">
      <c r="B525" s="140"/>
      <c r="C525" s="140"/>
      <c r="D525" s="140"/>
      <c r="E525" s="140"/>
      <c r="F525" s="140"/>
      <c r="G525" s="140"/>
      <c r="H525" s="140"/>
      <c r="I525" s="140"/>
      <c r="J525" s="140"/>
      <c r="K525" s="140"/>
    </row>
    <row r="526" spans="2:11" ht="15">
      <c r="B526" s="140"/>
      <c r="C526" s="140"/>
      <c r="D526" s="140"/>
      <c r="E526" s="140"/>
      <c r="F526" s="140"/>
      <c r="G526" s="140"/>
      <c r="H526" s="140"/>
      <c r="I526" s="140"/>
      <c r="J526" s="140"/>
      <c r="K526" s="140"/>
    </row>
    <row r="527" spans="2:11" ht="15">
      <c r="B527" s="140"/>
      <c r="C527" s="140"/>
      <c r="D527" s="140"/>
      <c r="E527" s="140"/>
      <c r="F527" s="140"/>
      <c r="G527" s="140"/>
      <c r="H527" s="140"/>
      <c r="I527" s="140"/>
      <c r="J527" s="140"/>
      <c r="K527" s="140"/>
    </row>
    <row r="528" spans="2:11" ht="15">
      <c r="B528" s="140"/>
      <c r="C528" s="140"/>
      <c r="D528" s="140"/>
      <c r="E528" s="140"/>
      <c r="F528" s="140"/>
      <c r="G528" s="140"/>
      <c r="H528" s="140"/>
      <c r="I528" s="140"/>
      <c r="J528" s="140"/>
      <c r="K528" s="140"/>
    </row>
    <row r="529" spans="2:11" ht="15">
      <c r="B529" s="140"/>
      <c r="C529" s="140"/>
      <c r="D529" s="140"/>
      <c r="E529" s="140"/>
      <c r="F529" s="140"/>
      <c r="G529" s="140"/>
      <c r="H529" s="140"/>
      <c r="I529" s="140"/>
      <c r="J529" s="140"/>
      <c r="K529" s="140"/>
    </row>
    <row r="530" spans="2:11" ht="15">
      <c r="B530" s="140"/>
      <c r="C530" s="140"/>
      <c r="D530" s="140"/>
      <c r="E530" s="140"/>
      <c r="F530" s="140"/>
      <c r="G530" s="140"/>
      <c r="H530" s="140"/>
      <c r="I530" s="140"/>
      <c r="J530" s="140"/>
      <c r="K530" s="140"/>
    </row>
    <row r="531" spans="2:11" ht="15">
      <c r="B531" s="140"/>
      <c r="C531" s="140"/>
      <c r="D531" s="140"/>
      <c r="E531" s="140"/>
      <c r="F531" s="140"/>
      <c r="G531" s="140"/>
      <c r="H531" s="140"/>
      <c r="I531" s="140"/>
      <c r="J531" s="140"/>
      <c r="K531" s="140"/>
    </row>
    <row r="532" spans="2:11" ht="15">
      <c r="B532" s="140"/>
      <c r="C532" s="140"/>
      <c r="D532" s="140"/>
      <c r="E532" s="140"/>
      <c r="F532" s="140"/>
      <c r="G532" s="140"/>
      <c r="H532" s="140"/>
      <c r="I532" s="140"/>
      <c r="J532" s="140"/>
      <c r="K532" s="140"/>
    </row>
    <row r="533" spans="2:11" ht="15">
      <c r="B533" s="140"/>
      <c r="C533" s="140"/>
      <c r="D533" s="140"/>
      <c r="E533" s="140"/>
      <c r="F533" s="140"/>
      <c r="G533" s="140"/>
      <c r="H533" s="140"/>
      <c r="I533" s="140"/>
      <c r="J533" s="140"/>
      <c r="K533" s="140"/>
    </row>
    <row r="534" spans="2:11" ht="15">
      <c r="B534" s="140"/>
      <c r="C534" s="140"/>
      <c r="D534" s="140"/>
      <c r="E534" s="140"/>
      <c r="F534" s="140"/>
      <c r="G534" s="140"/>
      <c r="H534" s="140"/>
      <c r="I534" s="140"/>
      <c r="J534" s="140"/>
      <c r="K534" s="140"/>
    </row>
    <row r="535" spans="2:11" ht="15">
      <c r="B535" s="140"/>
      <c r="C535" s="140"/>
      <c r="D535" s="140"/>
      <c r="E535" s="140"/>
      <c r="F535" s="140"/>
      <c r="G535" s="140"/>
      <c r="H535" s="140"/>
      <c r="I535" s="140"/>
      <c r="J535" s="140"/>
      <c r="K535" s="140"/>
    </row>
    <row r="536" spans="2:11" ht="15">
      <c r="B536" s="140"/>
      <c r="C536" s="140"/>
      <c r="D536" s="140"/>
      <c r="E536" s="140"/>
      <c r="F536" s="140"/>
      <c r="G536" s="140"/>
      <c r="H536" s="140"/>
      <c r="I536" s="140"/>
      <c r="J536" s="140"/>
      <c r="K536" s="140"/>
    </row>
    <row r="537" spans="2:11" ht="15">
      <c r="B537" s="140"/>
      <c r="C537" s="140"/>
      <c r="D537" s="140"/>
      <c r="E537" s="140"/>
      <c r="F537" s="140"/>
      <c r="G537" s="140"/>
      <c r="H537" s="140"/>
      <c r="I537" s="140"/>
      <c r="J537" s="140"/>
      <c r="K537" s="140"/>
    </row>
    <row r="538" spans="2:11" ht="15">
      <c r="B538" s="140"/>
      <c r="C538" s="140"/>
      <c r="D538" s="140"/>
      <c r="E538" s="140"/>
      <c r="F538" s="140"/>
      <c r="G538" s="140"/>
      <c r="H538" s="140"/>
      <c r="I538" s="140"/>
      <c r="J538" s="140"/>
      <c r="K538" s="140"/>
    </row>
    <row r="539" spans="2:11" ht="15">
      <c r="B539" s="140"/>
      <c r="C539" s="140"/>
      <c r="D539" s="140"/>
      <c r="E539" s="140"/>
      <c r="F539" s="140"/>
      <c r="G539" s="140"/>
      <c r="H539" s="140"/>
      <c r="I539" s="140"/>
      <c r="J539" s="140"/>
      <c r="K539" s="140"/>
    </row>
    <row r="540" spans="2:11" ht="15">
      <c r="B540" s="140"/>
      <c r="C540" s="140"/>
      <c r="D540" s="140"/>
      <c r="E540" s="140"/>
      <c r="F540" s="140"/>
      <c r="G540" s="140"/>
      <c r="H540" s="140"/>
      <c r="I540" s="140"/>
      <c r="J540" s="140"/>
      <c r="K540" s="140"/>
    </row>
    <row r="541" spans="2:11" ht="15">
      <c r="B541" s="140"/>
      <c r="C541" s="140"/>
      <c r="D541" s="140"/>
      <c r="E541" s="140"/>
      <c r="F541" s="140"/>
      <c r="G541" s="140"/>
      <c r="H541" s="140"/>
      <c r="I541" s="140"/>
      <c r="J541" s="140"/>
      <c r="K541" s="140"/>
    </row>
    <row r="542" spans="2:11" ht="15">
      <c r="B542" s="140"/>
      <c r="C542" s="140"/>
      <c r="D542" s="140"/>
      <c r="E542" s="140"/>
      <c r="F542" s="140"/>
      <c r="G542" s="140"/>
      <c r="H542" s="140"/>
      <c r="I542" s="140"/>
      <c r="J542" s="140"/>
      <c r="K542" s="140"/>
    </row>
    <row r="543" spans="2:11" ht="15">
      <c r="B543" s="140"/>
      <c r="C543" s="140"/>
      <c r="D543" s="140"/>
      <c r="E543" s="140"/>
      <c r="F543" s="140"/>
      <c r="G543" s="140"/>
      <c r="H543" s="140"/>
      <c r="I543" s="140"/>
      <c r="J543" s="140"/>
      <c r="K543" s="140"/>
    </row>
    <row r="544" spans="2:11" ht="15">
      <c r="B544" s="140"/>
      <c r="C544" s="140"/>
      <c r="D544" s="140"/>
      <c r="E544" s="140"/>
      <c r="F544" s="140"/>
      <c r="G544" s="140"/>
      <c r="H544" s="140"/>
      <c r="I544" s="140"/>
      <c r="J544" s="140"/>
      <c r="K544" s="140"/>
    </row>
    <row r="545" spans="2:11" ht="15">
      <c r="B545" s="140"/>
      <c r="C545" s="140"/>
      <c r="D545" s="140"/>
      <c r="E545" s="140"/>
      <c r="F545" s="140"/>
      <c r="G545" s="140"/>
      <c r="H545" s="140"/>
      <c r="I545" s="140"/>
      <c r="J545" s="140"/>
      <c r="K545" s="140"/>
    </row>
    <row r="546" spans="2:11" ht="15">
      <c r="B546" s="140"/>
      <c r="C546" s="140"/>
      <c r="D546" s="140"/>
      <c r="E546" s="140"/>
      <c r="F546" s="140"/>
      <c r="G546" s="140"/>
      <c r="H546" s="140"/>
      <c r="I546" s="140"/>
      <c r="J546" s="140"/>
      <c r="K546" s="140"/>
    </row>
    <row r="547" spans="2:11" ht="15">
      <c r="B547" s="140"/>
      <c r="C547" s="140"/>
      <c r="D547" s="140"/>
      <c r="E547" s="140"/>
      <c r="F547" s="140"/>
      <c r="G547" s="140"/>
      <c r="H547" s="140"/>
      <c r="I547" s="140"/>
      <c r="J547" s="140"/>
      <c r="K547" s="140"/>
    </row>
    <row r="548" spans="2:11" ht="15">
      <c r="B548" s="140"/>
      <c r="C548" s="140"/>
      <c r="D548" s="140"/>
      <c r="E548" s="140"/>
      <c r="F548" s="140"/>
      <c r="G548" s="140"/>
      <c r="H548" s="140"/>
      <c r="I548" s="140"/>
      <c r="J548" s="140"/>
      <c r="K548" s="140"/>
    </row>
    <row r="549" spans="2:11" ht="15">
      <c r="B549" s="140"/>
      <c r="C549" s="140"/>
      <c r="D549" s="140"/>
      <c r="E549" s="140"/>
      <c r="F549" s="140"/>
      <c r="G549" s="140"/>
      <c r="H549" s="140"/>
      <c r="I549" s="140"/>
      <c r="J549" s="140"/>
      <c r="K549" s="140"/>
    </row>
    <row r="550" spans="2:11" ht="15">
      <c r="B550" s="140"/>
      <c r="C550" s="140"/>
      <c r="D550" s="140"/>
      <c r="E550" s="140"/>
      <c r="F550" s="140"/>
      <c r="G550" s="140"/>
      <c r="H550" s="140"/>
      <c r="I550" s="140"/>
      <c r="J550" s="140"/>
      <c r="K550" s="140"/>
    </row>
    <row r="551" spans="2:11" ht="15">
      <c r="B551" s="140"/>
      <c r="C551" s="140"/>
      <c r="D551" s="140"/>
      <c r="E551" s="140"/>
      <c r="F551" s="140"/>
      <c r="G551" s="140"/>
      <c r="H551" s="140"/>
      <c r="I551" s="140"/>
      <c r="J551" s="140"/>
      <c r="K551" s="140"/>
    </row>
    <row r="552" spans="2:11" ht="15">
      <c r="B552" s="140"/>
      <c r="C552" s="140"/>
      <c r="D552" s="140"/>
      <c r="E552" s="140"/>
      <c r="F552" s="140"/>
      <c r="G552" s="140"/>
      <c r="H552" s="140"/>
      <c r="I552" s="140"/>
      <c r="J552" s="140"/>
      <c r="K552" s="140"/>
    </row>
    <row r="553" spans="2:11" ht="15">
      <c r="B553" s="140"/>
      <c r="C553" s="140"/>
      <c r="D553" s="140"/>
      <c r="E553" s="140"/>
      <c r="F553" s="140"/>
      <c r="G553" s="140"/>
      <c r="H553" s="140"/>
      <c r="I553" s="140"/>
      <c r="J553" s="140"/>
      <c r="K553" s="140"/>
    </row>
    <row r="554" spans="2:11" ht="15">
      <c r="B554" s="140"/>
      <c r="C554" s="140"/>
      <c r="D554" s="140"/>
      <c r="E554" s="140"/>
      <c r="F554" s="140"/>
      <c r="G554" s="140"/>
      <c r="H554" s="140"/>
      <c r="I554" s="140"/>
      <c r="J554" s="140"/>
      <c r="K554" s="140"/>
    </row>
    <row r="555" spans="2:11" ht="15">
      <c r="B555" s="140"/>
      <c r="C555" s="140"/>
      <c r="D555" s="140"/>
      <c r="E555" s="140"/>
      <c r="F555" s="140"/>
      <c r="G555" s="140"/>
      <c r="H555" s="140"/>
      <c r="I555" s="140"/>
      <c r="J555" s="140"/>
      <c r="K555" s="140"/>
    </row>
    <row r="556" spans="2:11" ht="15">
      <c r="B556" s="140"/>
      <c r="C556" s="140"/>
      <c r="D556" s="140"/>
      <c r="E556" s="140"/>
      <c r="F556" s="140"/>
      <c r="G556" s="140"/>
      <c r="H556" s="140"/>
      <c r="I556" s="140"/>
      <c r="J556" s="140"/>
      <c r="K556" s="140"/>
    </row>
    <row r="557" spans="2:11" ht="15">
      <c r="B557" s="140"/>
      <c r="C557" s="140"/>
      <c r="D557" s="140"/>
      <c r="E557" s="140"/>
      <c r="F557" s="140"/>
      <c r="G557" s="140"/>
      <c r="H557" s="140"/>
      <c r="I557" s="140"/>
      <c r="J557" s="140"/>
      <c r="K557" s="140"/>
    </row>
    <row r="558" spans="2:11" ht="15">
      <c r="B558" s="140"/>
      <c r="C558" s="140"/>
      <c r="D558" s="140"/>
      <c r="E558" s="140"/>
      <c r="F558" s="140"/>
      <c r="G558" s="140"/>
      <c r="H558" s="140"/>
      <c r="I558" s="140"/>
      <c r="J558" s="140"/>
      <c r="K558" s="140"/>
    </row>
    <row r="559" spans="2:11" ht="15">
      <c r="B559" s="140"/>
      <c r="C559" s="140"/>
      <c r="D559" s="140"/>
      <c r="E559" s="140"/>
      <c r="F559" s="140"/>
      <c r="G559" s="140"/>
      <c r="H559" s="140"/>
      <c r="I559" s="140"/>
      <c r="J559" s="140"/>
      <c r="K559" s="140"/>
    </row>
    <row r="560" spans="2:11" ht="15">
      <c r="B560" s="140"/>
      <c r="C560" s="140"/>
      <c r="D560" s="140"/>
      <c r="E560" s="140"/>
      <c r="F560" s="140"/>
      <c r="G560" s="140"/>
      <c r="H560" s="140"/>
      <c r="I560" s="140"/>
      <c r="J560" s="140"/>
      <c r="K560" s="140"/>
    </row>
    <row r="561" spans="2:11" ht="15">
      <c r="B561" s="140"/>
      <c r="C561" s="140"/>
      <c r="D561" s="140"/>
      <c r="E561" s="140"/>
      <c r="F561" s="140"/>
      <c r="G561" s="140"/>
      <c r="H561" s="140"/>
      <c r="I561" s="140"/>
      <c r="J561" s="140"/>
      <c r="K561" s="140"/>
    </row>
    <row r="562" spans="2:11" ht="15">
      <c r="B562" s="140"/>
      <c r="C562" s="140"/>
      <c r="D562" s="140"/>
      <c r="E562" s="140"/>
      <c r="F562" s="140"/>
      <c r="G562" s="140"/>
      <c r="H562" s="140"/>
      <c r="I562" s="140"/>
      <c r="J562" s="140"/>
      <c r="K562" s="140"/>
    </row>
    <row r="563" spans="2:11" ht="15">
      <c r="B563" s="140"/>
      <c r="C563" s="140"/>
      <c r="D563" s="140"/>
      <c r="E563" s="140"/>
      <c r="F563" s="140"/>
      <c r="G563" s="140"/>
      <c r="H563" s="140"/>
      <c r="I563" s="140"/>
      <c r="J563" s="140"/>
      <c r="K563" s="140"/>
    </row>
    <row r="564" spans="2:11" ht="15">
      <c r="B564" s="140"/>
      <c r="C564" s="140"/>
      <c r="D564" s="140"/>
      <c r="E564" s="140"/>
      <c r="F564" s="140"/>
      <c r="G564" s="140"/>
      <c r="H564" s="140"/>
      <c r="I564" s="140"/>
      <c r="J564" s="140"/>
      <c r="K564" s="140"/>
    </row>
    <row r="565" spans="2:11" ht="15">
      <c r="B565" s="140"/>
      <c r="C565" s="140"/>
      <c r="D565" s="140"/>
      <c r="E565" s="140"/>
      <c r="F565" s="140"/>
      <c r="G565" s="140"/>
      <c r="H565" s="140"/>
      <c r="I565" s="140"/>
      <c r="J565" s="140"/>
      <c r="K565" s="140"/>
    </row>
    <row r="566" spans="2:11" ht="15">
      <c r="B566" s="140"/>
      <c r="C566" s="140"/>
      <c r="D566" s="140"/>
      <c r="E566" s="140"/>
      <c r="F566" s="140"/>
      <c r="G566" s="140"/>
      <c r="H566" s="140"/>
      <c r="I566" s="140"/>
      <c r="J566" s="140"/>
      <c r="K566" s="140"/>
    </row>
    <row r="567" spans="2:11" ht="15">
      <c r="B567" s="140"/>
      <c r="C567" s="140"/>
      <c r="D567" s="140"/>
      <c r="E567" s="140"/>
      <c r="F567" s="140"/>
      <c r="G567" s="140"/>
      <c r="H567" s="140"/>
      <c r="I567" s="140"/>
      <c r="J567" s="140"/>
      <c r="K567" s="140"/>
    </row>
    <row r="568" spans="2:11" ht="15">
      <c r="B568" s="140"/>
      <c r="C568" s="140"/>
      <c r="D568" s="140"/>
      <c r="E568" s="140"/>
      <c r="F568" s="140"/>
      <c r="G568" s="140"/>
      <c r="H568" s="140"/>
      <c r="I568" s="140"/>
      <c r="J568" s="140"/>
      <c r="K568" s="140"/>
    </row>
    <row r="569" spans="2:11" ht="15">
      <c r="B569" s="140"/>
      <c r="C569" s="140"/>
      <c r="D569" s="140"/>
      <c r="E569" s="140"/>
      <c r="F569" s="140"/>
      <c r="G569" s="140"/>
      <c r="H569" s="140"/>
      <c r="I569" s="140"/>
      <c r="J569" s="140"/>
      <c r="K569" s="140"/>
    </row>
    <row r="570" spans="2:11" ht="15">
      <c r="B570" s="140"/>
      <c r="C570" s="140"/>
      <c r="D570" s="140"/>
      <c r="E570" s="140"/>
      <c r="F570" s="140"/>
      <c r="G570" s="140"/>
      <c r="H570" s="140"/>
      <c r="I570" s="140"/>
      <c r="J570" s="140"/>
      <c r="K570" s="140"/>
    </row>
    <row r="571" spans="2:11" ht="15">
      <c r="B571" s="140"/>
      <c r="C571" s="140"/>
      <c r="D571" s="140"/>
      <c r="E571" s="140"/>
      <c r="F571" s="140"/>
      <c r="G571" s="140"/>
      <c r="H571" s="140"/>
      <c r="I571" s="140"/>
      <c r="J571" s="140"/>
      <c r="K571" s="140"/>
    </row>
    <row r="572" spans="2:11" ht="15">
      <c r="B572" s="140"/>
      <c r="C572" s="140"/>
      <c r="D572" s="140"/>
      <c r="E572" s="140"/>
      <c r="F572" s="140"/>
      <c r="G572" s="140"/>
      <c r="H572" s="140"/>
      <c r="I572" s="140"/>
      <c r="J572" s="140"/>
      <c r="K572" s="140"/>
    </row>
    <row r="573" spans="2:11" ht="15">
      <c r="B573" s="140"/>
      <c r="C573" s="140"/>
      <c r="D573" s="140"/>
      <c r="E573" s="140"/>
      <c r="F573" s="140"/>
      <c r="G573" s="140"/>
      <c r="H573" s="140"/>
      <c r="I573" s="140"/>
      <c r="J573" s="140"/>
      <c r="K573" s="140"/>
    </row>
    <row r="574" spans="2:11" ht="15">
      <c r="B574" s="140"/>
      <c r="C574" s="140"/>
      <c r="D574" s="140"/>
      <c r="E574" s="140"/>
      <c r="F574" s="140"/>
      <c r="G574" s="140"/>
      <c r="H574" s="140"/>
      <c r="I574" s="140"/>
      <c r="J574" s="140"/>
      <c r="K574" s="140"/>
    </row>
    <row r="575" spans="2:11" ht="15">
      <c r="B575" s="140"/>
      <c r="C575" s="140"/>
      <c r="D575" s="140"/>
      <c r="E575" s="140"/>
      <c r="F575" s="140"/>
      <c r="G575" s="140"/>
      <c r="H575" s="140"/>
      <c r="I575" s="140"/>
      <c r="J575" s="140"/>
      <c r="K575" s="140"/>
    </row>
  </sheetData>
  <sheetProtection sheet="1"/>
  <mergeCells count="156">
    <mergeCell ref="J160:K160"/>
    <mergeCell ref="L159:N159"/>
    <mergeCell ref="L160:N160"/>
    <mergeCell ref="L155:N155"/>
    <mergeCell ref="J156:K156"/>
    <mergeCell ref="L156:N156"/>
    <mergeCell ref="L157:N157"/>
    <mergeCell ref="J158:K158"/>
    <mergeCell ref="L158:N158"/>
    <mergeCell ref="J159:K159"/>
    <mergeCell ref="B72:E72"/>
    <mergeCell ref="B157:B158"/>
    <mergeCell ref="G157:G158"/>
    <mergeCell ref="J155:K155"/>
    <mergeCell ref="J154:K154"/>
    <mergeCell ref="J157:K157"/>
    <mergeCell ref="B149:B150"/>
    <mergeCell ref="G149:G150"/>
    <mergeCell ref="B151:B152"/>
    <mergeCell ref="G151:G152"/>
    <mergeCell ref="B147:B148"/>
    <mergeCell ref="G147:G148"/>
    <mergeCell ref="B159:B160"/>
    <mergeCell ref="G159:G160"/>
    <mergeCell ref="B153:B154"/>
    <mergeCell ref="G153:G154"/>
    <mergeCell ref="B155:B156"/>
    <mergeCell ref="G155:G156"/>
    <mergeCell ref="B141:B142"/>
    <mergeCell ref="G141:G142"/>
    <mergeCell ref="B143:B144"/>
    <mergeCell ref="G143:G144"/>
    <mergeCell ref="G121:G122"/>
    <mergeCell ref="G127:G128"/>
    <mergeCell ref="B131:B132"/>
    <mergeCell ref="B127:B128"/>
    <mergeCell ref="G125:G126"/>
    <mergeCell ref="G129:G130"/>
    <mergeCell ref="B123:B124"/>
    <mergeCell ref="B145:B146"/>
    <mergeCell ref="G145:G146"/>
    <mergeCell ref="G133:G134"/>
    <mergeCell ref="G135:G136"/>
    <mergeCell ref="G137:G138"/>
    <mergeCell ref="B139:B140"/>
    <mergeCell ref="G139:G140"/>
    <mergeCell ref="B135:B136"/>
    <mergeCell ref="B133:B134"/>
    <mergeCell ref="B137:B138"/>
    <mergeCell ref="G103:G104"/>
    <mergeCell ref="G131:G132"/>
    <mergeCell ref="G109:G110"/>
    <mergeCell ref="G111:G112"/>
    <mergeCell ref="G113:G114"/>
    <mergeCell ref="G115:G116"/>
    <mergeCell ref="G117:G118"/>
    <mergeCell ref="G119:G120"/>
    <mergeCell ref="G123:G124"/>
    <mergeCell ref="G105:G106"/>
    <mergeCell ref="G107:G108"/>
    <mergeCell ref="B125:B126"/>
    <mergeCell ref="B129:B130"/>
    <mergeCell ref="B113:B114"/>
    <mergeCell ref="B115:B116"/>
    <mergeCell ref="B117:B118"/>
    <mergeCell ref="B119:B120"/>
    <mergeCell ref="B121:B122"/>
    <mergeCell ref="B107:B108"/>
    <mergeCell ref="B111:B112"/>
    <mergeCell ref="B101:B102"/>
    <mergeCell ref="G87:G88"/>
    <mergeCell ref="G89:G90"/>
    <mergeCell ref="G99:G100"/>
    <mergeCell ref="G101:G102"/>
    <mergeCell ref="G91:G92"/>
    <mergeCell ref="G93:G94"/>
    <mergeCell ref="G95:G96"/>
    <mergeCell ref="G97:G98"/>
    <mergeCell ref="B109:B110"/>
    <mergeCell ref="B87:B88"/>
    <mergeCell ref="B89:B90"/>
    <mergeCell ref="B91:B92"/>
    <mergeCell ref="B93:B94"/>
    <mergeCell ref="B105:B106"/>
    <mergeCell ref="B103:B104"/>
    <mergeCell ref="B95:B96"/>
    <mergeCell ref="B97:B98"/>
    <mergeCell ref="B99:B100"/>
    <mergeCell ref="B81:B82"/>
    <mergeCell ref="G81:G82"/>
    <mergeCell ref="B83:B84"/>
    <mergeCell ref="B85:B86"/>
    <mergeCell ref="G83:G84"/>
    <mergeCell ref="G85:G86"/>
    <mergeCell ref="B61:G61"/>
    <mergeCell ref="J79:K79"/>
    <mergeCell ref="L79:N79"/>
    <mergeCell ref="L77:N77"/>
    <mergeCell ref="J78:K78"/>
    <mergeCell ref="B77:B78"/>
    <mergeCell ref="B79:B80"/>
    <mergeCell ref="J80:K80"/>
    <mergeCell ref="L80:N80"/>
    <mergeCell ref="B74:D74"/>
    <mergeCell ref="J77:K77"/>
    <mergeCell ref="L78:N78"/>
    <mergeCell ref="G79:G80"/>
    <mergeCell ref="B34:E34"/>
    <mergeCell ref="G77:G78"/>
    <mergeCell ref="B63:C63"/>
    <mergeCell ref="B64:C64"/>
    <mergeCell ref="B71:E71"/>
    <mergeCell ref="B70:G70"/>
    <mergeCell ref="B60:G60"/>
    <mergeCell ref="B21:D21"/>
    <mergeCell ref="C3:K3"/>
    <mergeCell ref="C5:K5"/>
    <mergeCell ref="C8:K8"/>
    <mergeCell ref="C4:Q4"/>
    <mergeCell ref="D15:G15"/>
    <mergeCell ref="D16:G16"/>
    <mergeCell ref="D18:G18"/>
    <mergeCell ref="B22:N22"/>
    <mergeCell ref="D17:G17"/>
    <mergeCell ref="C7:K7"/>
    <mergeCell ref="H13:N19"/>
    <mergeCell ref="H11:N11"/>
    <mergeCell ref="B11:D11"/>
    <mergeCell ref="C9:K9"/>
    <mergeCell ref="B13:C13"/>
    <mergeCell ref="B19:C19"/>
    <mergeCell ref="B14:C14"/>
    <mergeCell ref="A1:N1"/>
    <mergeCell ref="D19:G19"/>
    <mergeCell ref="D14:G14"/>
    <mergeCell ref="D13:G13"/>
    <mergeCell ref="B15:C15"/>
    <mergeCell ref="B16:C16"/>
    <mergeCell ref="B18:C18"/>
    <mergeCell ref="B2:N2"/>
    <mergeCell ref="C6:K6"/>
    <mergeCell ref="B17:C17"/>
    <mergeCell ref="J86:N91"/>
    <mergeCell ref="J81:K81"/>
    <mergeCell ref="J82:K82"/>
    <mergeCell ref="J83:K83"/>
    <mergeCell ref="L81:N81"/>
    <mergeCell ref="L82:N82"/>
    <mergeCell ref="L83:N83"/>
    <mergeCell ref="J85:N85"/>
    <mergeCell ref="L154:N154"/>
    <mergeCell ref="J112:J113"/>
    <mergeCell ref="K112:K113"/>
    <mergeCell ref="L112:L113"/>
    <mergeCell ref="M112:M113"/>
    <mergeCell ref="N112:N113"/>
  </mergeCells>
  <conditionalFormatting sqref="G77:G160">
    <cfRule type="cellIs" priority="1" dxfId="9" operator="equal" stopIfTrue="1">
      <formula>$B$169</formula>
    </cfRule>
    <cfRule type="cellIs" priority="2" dxfId="10" operator="lessThanOrEqual" stopIfTrue="1">
      <formula>$H$60</formula>
    </cfRule>
    <cfRule type="cellIs" priority="3" dxfId="11" operator="greaterThan" stopIfTrue="1">
      <formula>$H$60</formula>
    </cfRule>
  </conditionalFormatting>
  <dataValidations count="15">
    <dataValidation type="custom" allowBlank="1" showInputMessage="1" showErrorMessage="1" error="Cell is properly linked to ensure integrity of analysis" sqref="C85">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07 C109 C111 C113 C115 C117 C119 C121">
      <formula1>C70</formula1>
    </dataValidation>
    <dataValidation type="custom" allowBlank="1" showInputMessage="1" error="Cell is properly linked to ensure integrity of analysis" sqref="C89 C87 C105 C103 C101 C99 C97 C95 C93 C91">
      <formula1>C53</formula1>
    </dataValidation>
    <dataValidation type="custom" allowBlank="1" showInputMessage="1" error="Cell is properly linked to ensure integrity of analysis" sqref="C125 C123 C127">
      <formula1>C86</formula1>
    </dataValidation>
    <dataValidation type="custom" allowBlank="1" showInputMessage="1" error="Cell is properly linked to ensure integrity of analysis" sqref="C157 C159 C129 C131 C133 C135 C137 C139 C141 C143 C145 C147 C149 C151 C153 C155">
      <formula1>C116</formula1>
    </dataValidation>
    <dataValidation allowBlank="1" showErrorMessage="1" prompt="Review Test Results" sqref="B74"/>
    <dataValidation allowBlank="1" showInputMessage="1" showErrorMessage="1" error="Cell is properly linked to ensure integrity of analysis" sqref="C160 C82 C156 C112 C154 C92 C152 C110 C150 C116 C148 C108 C146 C90 C144 C106 C142 C158 C140 C104 C138 C88 C136 C102 C134 C94 C132 C100 C130 C86 C98 C124 C84 C96 C118 C114 C122 C120 D77:D160 C126 C128"/>
    <dataValidation type="custom" allowBlank="1" showInputMessage="1" showErrorMessage="1" error="Cell is properly linked to ensure integrity of analysis" sqref="C81 C83">
      <formula1>#REF!</formula1>
    </dataValidation>
    <dataValidation allowBlank="1" showErrorMessage="1" prompt="Input Dilution Factor" sqref="H61"/>
    <dataValidation allowBlank="1" showErrorMessage="1" prompt="Input Positive Cut-off Value" sqref="H60"/>
    <dataValidation allowBlank="1" showErrorMessage="1" sqref="B49 B22:N22 B34 B21"/>
    <dataValidation allowBlank="1" showErrorMessage="1" prompt="Fill in Test Notes" sqref="B11"/>
    <dataValidation allowBlank="1" showInputMessage="1" showErrorMessage="1" prompt="Не вводите значения в эту ячейку!" sqref="C25 C26:D30"/>
    <dataValidation allowBlank="1" showInputMessage="1" showErrorMessage="1" prompt="Флажок &quot;Хол. проба&quot; ставиттся на холостой пробе.&#10;Из списка выбирается образец, который является холостой пробой для текущего образца" sqref="H76"/>
  </dataValidations>
  <hyperlinks>
    <hyperlink ref="C3" location="'Notes &amp; Plate Layout'!B3" display="Fill in &quot;Test Notes&quot;"/>
    <hyperlink ref="C4" location="'Notes &amp; Plate Layout'!B13" display="Name the samples in &quot;Plate Layout Diagram&quot;"/>
    <hyperlink ref="C5" location="'BIOO ELISA ANALYSIS'!B9" display="Input OD values"/>
    <hyperlink ref="C9" location="'BIOO AOZ ELISA ANALYSIS'!G36" display="Review Test Results"/>
    <hyperlink ref="C3:J3" location="'BIOO Analysis'!B12" display="Fill in &quot;Test Notes&quot;"/>
    <hyperlink ref="C5:J5" location="'BIOO Analysis'!B34" display="Input OD values"/>
    <hyperlink ref="C4:Q4" location="Auto2" display="Name the samples in &quot;Plate Layout Diagram&quot; (Only in blue area. DO NOT INPUT OD VALUES HERE)"/>
    <hyperlink ref="C9:J9" location="'BIOO Analysis'!B86" display="Choose Model Applied"/>
    <hyperlink ref="C8" location="'BIOO Analysis'!B74" display="Input Dilution Factor"/>
    <hyperlink ref="B71:E71" location="Auto6" display="-- Positive Cut-off Value checked"/>
    <hyperlink ref="B70:E70" location="'Malachite Green'!C52" display="-- Standard concentration numbers checked (from low to high)"/>
    <hyperlink ref="C7:J7" location="'BIOO Analysis'!D73" display="Input Positive Cut-off Value"/>
    <hyperlink ref="C6:J6" location="'BIOO Analysis'!B62" display="Input Standard Concentration Values"/>
    <hyperlink ref="C8:J8" location="'BIOO Analysis'!D74" display="Input Dilution Factor"/>
    <hyperlink ref="C3:K3" location="Auto1" display="Fill in &quot;Test Notes&quot;"/>
    <hyperlink ref="C5:K5" location="Auto3" display="Input OD values"/>
    <hyperlink ref="C6:K6" location="Auto5" display="Input Standard Concentration Values"/>
    <hyperlink ref="C7:K7" location="Auto6" display="Input Positive Cut-off Value"/>
    <hyperlink ref="C8:K8" location="Auto7" display="Input Dilution Factor"/>
    <hyperlink ref="C9:K9" location="Auto8" display="Review Test Results"/>
    <hyperlink ref="B70:G70" location="Auto5" display="-- Standard concentration values checked (from low to high)"/>
    <hyperlink ref="B72" location="Auto7" display="-- Sample Dilution Factor checked"/>
  </hyperlinks>
  <printOptions horizontalCentered="1" verticalCentered="1"/>
  <pageMargins left="0.7480314960629921" right="0.5118110236220472" top="0.5118110236220472" bottom="0.5118110236220472" header="0.5118110236220472" footer="0.5118110236220472"/>
  <pageSetup fitToHeight="0" fitToWidth="1" horizontalDpi="300" verticalDpi="300" orientation="landscape" scale="79" r:id="rId3"/>
  <headerFooter alignWithMargins="0">
    <oddFooter>&amp;R&amp;"Verdana,обычный"&amp;10BIOO MaxSignal&amp;XTM&amp;X ELISA Detection Analysis   стр.&amp;P</oddFooter>
  </headerFooter>
  <rowBreaks count="2" manualBreakCount="2">
    <brk id="33" max="13" man="1"/>
    <brk id="73" max="13"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V450"/>
  <sheetViews>
    <sheetView tabSelected="1" zoomScale="115" zoomScaleNormal="115" zoomScalePageLayoutView="0" workbookViewId="0" topLeftCell="A1">
      <pane ySplit="8" topLeftCell="A9" activePane="bottomLeft" state="frozen"/>
      <selection pane="topLeft" activeCell="A1" sqref="A1"/>
      <selection pane="bottomLeft" activeCell="A1" sqref="A1:P1"/>
    </sheetView>
  </sheetViews>
  <sheetFormatPr defaultColWidth="9.00390625" defaultRowHeight="14.25"/>
  <cols>
    <col min="1" max="1" width="4.875" style="98" customWidth="1"/>
    <col min="2" max="2" width="18.375" style="101" customWidth="1"/>
    <col min="3" max="3" width="12.875" style="101" customWidth="1"/>
    <col min="4" max="4" width="11.25390625" style="101" customWidth="1"/>
    <col min="5" max="5" width="11.375" style="101" customWidth="1"/>
    <col min="6" max="6" width="11.75390625" style="101" customWidth="1"/>
    <col min="7" max="7" width="11.625" style="101" customWidth="1"/>
    <col min="8" max="8" width="14.00390625" style="101" customWidth="1"/>
    <col min="9" max="9" width="13.875" style="101" customWidth="1"/>
    <col min="10" max="10" width="18.75390625" style="101" customWidth="1"/>
    <col min="11" max="11" width="11.375" style="101" customWidth="1"/>
    <col min="12" max="12" width="8.75390625" style="101" customWidth="1"/>
    <col min="13" max="13" width="11.875" style="101" customWidth="1"/>
    <col min="14" max="14" width="14.875" style="101" customWidth="1"/>
    <col min="15" max="15" width="10.50390625" style="98" customWidth="1"/>
    <col min="16" max="16" width="9.375" style="98" customWidth="1"/>
    <col min="17" max="17" width="7.75390625" style="98" customWidth="1"/>
    <col min="18" max="18" width="11.00390625" style="98" customWidth="1"/>
    <col min="19" max="19" width="9.875" style="98" customWidth="1"/>
    <col min="20" max="20" width="7.00390625" style="98" bestFit="1" customWidth="1"/>
    <col min="21" max="21" width="12.75390625" style="98" bestFit="1" customWidth="1"/>
    <col min="22" max="22" width="5.125" style="98" bestFit="1" customWidth="1"/>
    <col min="23" max="16384" width="9.00390625" style="99" customWidth="1"/>
  </cols>
  <sheetData>
    <row r="1" spans="1:22" s="86" customFormat="1" ht="24.75" customHeight="1">
      <c r="A1" s="495" t="s">
        <v>342</v>
      </c>
      <c r="B1" s="496"/>
      <c r="C1" s="496"/>
      <c r="D1" s="496"/>
      <c r="E1" s="496"/>
      <c r="F1" s="496"/>
      <c r="G1" s="496"/>
      <c r="H1" s="496"/>
      <c r="I1" s="496"/>
      <c r="J1" s="496"/>
      <c r="K1" s="496"/>
      <c r="L1" s="496"/>
      <c r="M1" s="496"/>
      <c r="N1" s="496"/>
      <c r="O1" s="496"/>
      <c r="P1" s="496"/>
      <c r="Q1" s="196"/>
      <c r="R1" s="196"/>
      <c r="S1" s="196"/>
      <c r="T1" s="196"/>
      <c r="U1" s="85"/>
      <c r="V1" s="85"/>
    </row>
    <row r="2" spans="1:22" s="90" customFormat="1" ht="15.75" hidden="1">
      <c r="A2" s="88"/>
      <c r="B2" s="89" t="s">
        <v>101</v>
      </c>
      <c r="C2" s="354" t="s">
        <v>111</v>
      </c>
      <c r="D2" s="354"/>
      <c r="E2" s="354"/>
      <c r="F2" s="354"/>
      <c r="G2" s="354"/>
      <c r="H2" s="354"/>
      <c r="I2" s="354"/>
      <c r="J2" s="354"/>
      <c r="K2" s="354"/>
      <c r="L2" s="354"/>
      <c r="M2" s="354"/>
      <c r="N2" s="171"/>
      <c r="O2" s="171"/>
      <c r="P2" s="171"/>
      <c r="Q2" s="171"/>
      <c r="R2" s="171"/>
      <c r="S2" s="171"/>
      <c r="T2" s="88"/>
      <c r="U2" s="88"/>
      <c r="V2" s="88"/>
    </row>
    <row r="3" spans="1:22" s="90" customFormat="1" ht="15.75" hidden="1">
      <c r="A3" s="88"/>
      <c r="B3" s="89" t="s">
        <v>102</v>
      </c>
      <c r="C3" s="354" t="s">
        <v>108</v>
      </c>
      <c r="D3" s="354"/>
      <c r="E3" s="354"/>
      <c r="F3" s="354"/>
      <c r="G3" s="354"/>
      <c r="H3" s="354"/>
      <c r="I3" s="354"/>
      <c r="J3" s="354"/>
      <c r="K3" s="354"/>
      <c r="L3" s="354"/>
      <c r="M3" s="354"/>
      <c r="N3" s="354"/>
      <c r="O3" s="354"/>
      <c r="P3" s="354"/>
      <c r="Q3" s="354"/>
      <c r="R3" s="354"/>
      <c r="S3" s="354"/>
      <c r="T3" s="88"/>
      <c r="U3" s="88"/>
      <c r="V3" s="88"/>
    </row>
    <row r="4" spans="1:22" s="90" customFormat="1" ht="15.75" hidden="1">
      <c r="A4" s="88"/>
      <c r="B4" s="89" t="s">
        <v>103</v>
      </c>
      <c r="C4" s="354" t="s">
        <v>109</v>
      </c>
      <c r="D4" s="354"/>
      <c r="E4" s="354"/>
      <c r="F4" s="354"/>
      <c r="G4" s="354"/>
      <c r="H4" s="354"/>
      <c r="I4" s="354"/>
      <c r="J4" s="354"/>
      <c r="K4" s="354"/>
      <c r="L4" s="354"/>
      <c r="M4" s="354"/>
      <c r="N4" s="171"/>
      <c r="O4" s="171"/>
      <c r="P4" s="171"/>
      <c r="Q4" s="171"/>
      <c r="R4" s="171"/>
      <c r="S4" s="171"/>
      <c r="T4" s="88"/>
      <c r="U4" s="88"/>
      <c r="V4" s="88"/>
    </row>
    <row r="5" spans="1:19" s="90" customFormat="1" ht="15.75" hidden="1">
      <c r="A5" s="88"/>
      <c r="B5" s="89" t="s">
        <v>104</v>
      </c>
      <c r="C5" s="354" t="s">
        <v>165</v>
      </c>
      <c r="D5" s="354"/>
      <c r="E5" s="354"/>
      <c r="F5" s="354"/>
      <c r="G5" s="354"/>
      <c r="H5" s="354"/>
      <c r="I5" s="354"/>
      <c r="J5" s="354"/>
      <c r="K5" s="354"/>
      <c r="L5" s="354"/>
      <c r="M5" s="354"/>
      <c r="N5" s="172"/>
      <c r="O5" s="172"/>
      <c r="P5" s="172"/>
      <c r="Q5" s="172"/>
      <c r="R5" s="172"/>
      <c r="S5" s="172"/>
    </row>
    <row r="6" spans="1:19" s="90" customFormat="1" ht="15.75" hidden="1">
      <c r="A6" s="88"/>
      <c r="B6" s="89" t="s">
        <v>105</v>
      </c>
      <c r="C6" s="354" t="s">
        <v>166</v>
      </c>
      <c r="D6" s="354"/>
      <c r="E6" s="354"/>
      <c r="F6" s="354"/>
      <c r="G6" s="354"/>
      <c r="H6" s="354"/>
      <c r="I6" s="354"/>
      <c r="J6" s="354"/>
      <c r="K6" s="354"/>
      <c r="L6" s="354"/>
      <c r="M6" s="354"/>
      <c r="N6" s="172"/>
      <c r="O6" s="172"/>
      <c r="P6" s="172"/>
      <c r="Q6" s="172"/>
      <c r="R6" s="172"/>
      <c r="S6" s="172"/>
    </row>
    <row r="7" spans="1:22" s="90" customFormat="1" ht="15.75" hidden="1">
      <c r="A7" s="88"/>
      <c r="B7" s="89" t="s">
        <v>106</v>
      </c>
      <c r="C7" s="354" t="s">
        <v>201</v>
      </c>
      <c r="D7" s="354"/>
      <c r="E7" s="354"/>
      <c r="F7" s="354"/>
      <c r="G7" s="354"/>
      <c r="H7" s="354"/>
      <c r="I7" s="354"/>
      <c r="J7" s="354"/>
      <c r="K7" s="354"/>
      <c r="L7" s="354"/>
      <c r="M7" s="354"/>
      <c r="N7" s="171"/>
      <c r="O7" s="171"/>
      <c r="P7" s="171"/>
      <c r="Q7" s="171"/>
      <c r="R7" s="171"/>
      <c r="S7" s="171"/>
      <c r="T7" s="88"/>
      <c r="U7" s="88"/>
      <c r="V7" s="88"/>
    </row>
    <row r="8" spans="1:22" s="90" customFormat="1" ht="15.75" hidden="1">
      <c r="A8" s="88"/>
      <c r="B8" s="89" t="s">
        <v>107</v>
      </c>
      <c r="C8" s="354" t="s">
        <v>110</v>
      </c>
      <c r="D8" s="354"/>
      <c r="E8" s="354"/>
      <c r="F8" s="354"/>
      <c r="G8" s="354"/>
      <c r="H8" s="354"/>
      <c r="I8" s="354"/>
      <c r="J8" s="354"/>
      <c r="K8" s="354"/>
      <c r="L8" s="354"/>
      <c r="M8" s="354"/>
      <c r="N8" s="171"/>
      <c r="O8" s="171"/>
      <c r="P8" s="171"/>
      <c r="Q8" s="171"/>
      <c r="R8" s="171"/>
      <c r="S8" s="171"/>
      <c r="T8" s="88"/>
      <c r="U8" s="88"/>
      <c r="V8" s="88"/>
    </row>
    <row r="9" spans="2:19" s="86" customFormat="1" ht="11.25" customHeight="1">
      <c r="B9" s="91"/>
      <c r="C9" s="92"/>
      <c r="D9" s="92"/>
      <c r="E9" s="93"/>
      <c r="F9" s="93"/>
      <c r="G9" s="93"/>
      <c r="H9" s="93"/>
      <c r="I9" s="94"/>
      <c r="J9" s="94"/>
      <c r="K9" s="94"/>
      <c r="L9" s="94"/>
      <c r="M9" s="95"/>
      <c r="O9" s="96"/>
      <c r="P9" s="97"/>
      <c r="R9" s="87"/>
      <c r="S9" s="87"/>
    </row>
    <row r="10" spans="2:22" ht="17.25" customHeight="1">
      <c r="B10" s="366" t="s">
        <v>112</v>
      </c>
      <c r="C10" s="366"/>
      <c r="D10" s="366"/>
      <c r="E10" s="98"/>
      <c r="F10" s="98"/>
      <c r="G10" s="98"/>
      <c r="H10" s="365" t="s">
        <v>120</v>
      </c>
      <c r="I10" s="365"/>
      <c r="J10" s="365"/>
      <c r="K10" s="365"/>
      <c r="L10" s="365"/>
      <c r="M10" s="365"/>
      <c r="N10" s="365"/>
      <c r="O10" s="365"/>
      <c r="P10" s="365"/>
      <c r="U10" s="99"/>
      <c r="V10" s="99"/>
    </row>
    <row r="11" spans="2:22" ht="15.75" thickBot="1">
      <c r="B11" s="100"/>
      <c r="C11" s="98"/>
      <c r="D11" s="98"/>
      <c r="E11" s="98"/>
      <c r="F11" s="98"/>
      <c r="G11" s="98"/>
      <c r="H11" s="98"/>
      <c r="I11" s="98"/>
      <c r="J11" s="98"/>
      <c r="K11" s="98"/>
      <c r="M11" s="98"/>
      <c r="N11" s="98"/>
      <c r="U11" s="99"/>
      <c r="V11" s="99"/>
    </row>
    <row r="12" spans="2:16" s="86" customFormat="1" ht="21" customHeight="1">
      <c r="B12" s="430" t="s">
        <v>122</v>
      </c>
      <c r="C12" s="431"/>
      <c r="D12" s="345" t="str">
        <f>VLOOKUP(Worksheet!$C$9,Worksheet!$A$10:$C$76,3)</f>
        <v>С004-01 ИФАантибиотик-стрептомицин</v>
      </c>
      <c r="E12" s="345"/>
      <c r="F12" s="345"/>
      <c r="G12" s="346"/>
      <c r="H12" s="356" t="s">
        <v>194</v>
      </c>
      <c r="I12" s="357"/>
      <c r="J12" s="357"/>
      <c r="K12" s="357"/>
      <c r="L12" s="357"/>
      <c r="M12" s="357"/>
      <c r="N12" s="357"/>
      <c r="O12" s="357"/>
      <c r="P12" s="358"/>
    </row>
    <row r="13" spans="2:16" s="86" customFormat="1" ht="18" customHeight="1">
      <c r="B13" s="428" t="s">
        <v>121</v>
      </c>
      <c r="C13" s="429"/>
      <c r="D13" s="342"/>
      <c r="E13" s="343"/>
      <c r="F13" s="343"/>
      <c r="G13" s="344"/>
      <c r="H13" s="359"/>
      <c r="I13" s="360"/>
      <c r="J13" s="360"/>
      <c r="K13" s="360"/>
      <c r="L13" s="360"/>
      <c r="M13" s="360"/>
      <c r="N13" s="360"/>
      <c r="O13" s="360"/>
      <c r="P13" s="361"/>
    </row>
    <row r="14" spans="2:16" s="86" customFormat="1" ht="18" customHeight="1">
      <c r="B14" s="428" t="s">
        <v>115</v>
      </c>
      <c r="C14" s="429"/>
      <c r="D14" s="342" t="s">
        <v>194</v>
      </c>
      <c r="E14" s="343"/>
      <c r="F14" s="343"/>
      <c r="G14" s="344"/>
      <c r="H14" s="359"/>
      <c r="I14" s="360"/>
      <c r="J14" s="360"/>
      <c r="K14" s="360"/>
      <c r="L14" s="360"/>
      <c r="M14" s="360"/>
      <c r="N14" s="360"/>
      <c r="O14" s="360"/>
      <c r="P14" s="361"/>
    </row>
    <row r="15" spans="2:16" s="86" customFormat="1" ht="18" customHeight="1">
      <c r="B15" s="428" t="s">
        <v>223</v>
      </c>
      <c r="C15" s="429"/>
      <c r="D15" s="343"/>
      <c r="E15" s="343"/>
      <c r="F15" s="343"/>
      <c r="G15" s="344"/>
      <c r="H15" s="359"/>
      <c r="I15" s="360"/>
      <c r="J15" s="360"/>
      <c r="K15" s="360"/>
      <c r="L15" s="360"/>
      <c r="M15" s="360"/>
      <c r="N15" s="360"/>
      <c r="O15" s="360"/>
      <c r="P15" s="361"/>
    </row>
    <row r="16" spans="2:16" s="86" customFormat="1" ht="18" customHeight="1">
      <c r="B16" s="428" t="s">
        <v>117</v>
      </c>
      <c r="C16" s="429"/>
      <c r="D16" s="342" t="s">
        <v>194</v>
      </c>
      <c r="E16" s="343"/>
      <c r="F16" s="343"/>
      <c r="G16" s="344"/>
      <c r="H16" s="359"/>
      <c r="I16" s="360"/>
      <c r="J16" s="360"/>
      <c r="K16" s="360"/>
      <c r="L16" s="360"/>
      <c r="M16" s="360"/>
      <c r="N16" s="360"/>
      <c r="O16" s="360"/>
      <c r="P16" s="361"/>
    </row>
    <row r="17" spans="2:16" s="86" customFormat="1" ht="18" customHeight="1">
      <c r="B17" s="432" t="s">
        <v>118</v>
      </c>
      <c r="C17" s="433"/>
      <c r="D17" s="343"/>
      <c r="E17" s="343"/>
      <c r="F17" s="343"/>
      <c r="G17" s="344"/>
      <c r="H17" s="359"/>
      <c r="I17" s="360"/>
      <c r="J17" s="360"/>
      <c r="K17" s="360"/>
      <c r="L17" s="360"/>
      <c r="M17" s="360"/>
      <c r="N17" s="360"/>
      <c r="O17" s="360"/>
      <c r="P17" s="361"/>
    </row>
    <row r="18" spans="2:16" s="86" customFormat="1" ht="18" customHeight="1" thickBot="1">
      <c r="B18" s="434" t="s">
        <v>119</v>
      </c>
      <c r="C18" s="435"/>
      <c r="D18" s="342" t="s">
        <v>194</v>
      </c>
      <c r="E18" s="343"/>
      <c r="F18" s="343"/>
      <c r="G18" s="344"/>
      <c r="H18" s="362"/>
      <c r="I18" s="363"/>
      <c r="J18" s="363"/>
      <c r="K18" s="363"/>
      <c r="L18" s="363"/>
      <c r="M18" s="363"/>
      <c r="N18" s="363"/>
      <c r="O18" s="363"/>
      <c r="P18" s="364"/>
    </row>
    <row r="19" spans="2:14" ht="15">
      <c r="B19" s="100"/>
      <c r="C19" s="98"/>
      <c r="D19" s="98"/>
      <c r="E19" s="98"/>
      <c r="F19" s="98"/>
      <c r="G19" s="98"/>
      <c r="H19" s="98"/>
      <c r="I19" s="98"/>
      <c r="J19" s="98"/>
      <c r="K19" s="98"/>
      <c r="L19" s="98"/>
      <c r="M19" s="98"/>
      <c r="N19" s="98"/>
    </row>
    <row r="20" spans="2:15" ht="15.75">
      <c r="B20" s="366" t="s">
        <v>113</v>
      </c>
      <c r="C20" s="366"/>
      <c r="D20" s="366"/>
      <c r="E20" s="366"/>
      <c r="F20" s="366"/>
      <c r="G20" s="366"/>
      <c r="H20" s="366"/>
      <c r="I20" s="366"/>
      <c r="J20" s="366"/>
      <c r="K20" s="366"/>
      <c r="L20" s="366"/>
      <c r="M20" s="366"/>
      <c r="N20" s="366"/>
      <c r="O20" s="366"/>
    </row>
    <row r="21" spans="2:16" ht="15.75">
      <c r="B21" s="355" t="s">
        <v>114</v>
      </c>
      <c r="C21" s="355"/>
      <c r="D21" s="355"/>
      <c r="E21" s="355"/>
      <c r="F21" s="355"/>
      <c r="G21" s="355"/>
      <c r="H21" s="355"/>
      <c r="I21" s="355"/>
      <c r="J21" s="355"/>
      <c r="K21" s="355"/>
      <c r="L21" s="355"/>
      <c r="M21" s="355"/>
      <c r="N21" s="355"/>
      <c r="O21" s="355"/>
      <c r="P21" s="355"/>
    </row>
    <row r="22" spans="2:14" ht="15">
      <c r="B22" s="100"/>
      <c r="C22" s="98"/>
      <c r="D22" s="98"/>
      <c r="E22" s="98"/>
      <c r="F22" s="98"/>
      <c r="G22" s="98"/>
      <c r="H22" s="98"/>
      <c r="I22" s="98"/>
      <c r="J22" s="98"/>
      <c r="K22" s="98"/>
      <c r="L22" s="98"/>
      <c r="M22" s="98"/>
      <c r="N22" s="98"/>
    </row>
    <row r="23" spans="1:15" s="104" customFormat="1" ht="15.75" customHeight="1">
      <c r="A23" s="100"/>
      <c r="B23" s="206"/>
      <c r="C23" s="207">
        <v>1</v>
      </c>
      <c r="D23" s="207">
        <v>2</v>
      </c>
      <c r="E23" s="207">
        <v>3</v>
      </c>
      <c r="F23" s="207">
        <v>4</v>
      </c>
      <c r="G23" s="207">
        <v>5</v>
      </c>
      <c r="H23" s="207">
        <v>6</v>
      </c>
      <c r="I23" s="207">
        <v>7</v>
      </c>
      <c r="J23" s="207">
        <v>8</v>
      </c>
      <c r="K23" s="207">
        <v>9</v>
      </c>
      <c r="L23" s="207">
        <v>10</v>
      </c>
      <c r="M23" s="207">
        <v>11</v>
      </c>
      <c r="N23" s="207">
        <v>12</v>
      </c>
      <c r="O23" s="100"/>
    </row>
    <row r="24" spans="2:22" ht="15.75" customHeight="1">
      <c r="B24" s="206" t="s">
        <v>0</v>
      </c>
      <c r="C24" s="106" t="s">
        <v>180</v>
      </c>
      <c r="D24" s="106" t="s">
        <v>180</v>
      </c>
      <c r="E24" s="202"/>
      <c r="F24" s="203">
        <v>0</v>
      </c>
      <c r="G24" s="202"/>
      <c r="H24" s="203">
        <f aca="true" t="shared" si="0" ref="H24:J29">G24</f>
        <v>0</v>
      </c>
      <c r="I24" s="202"/>
      <c r="J24" s="203">
        <f t="shared" si="0"/>
        <v>0</v>
      </c>
      <c r="K24" s="202"/>
      <c r="L24" s="203">
        <f aca="true" t="shared" si="1" ref="L24:L31">K24</f>
        <v>0</v>
      </c>
      <c r="M24" s="202"/>
      <c r="N24" s="203">
        <f aca="true" t="shared" si="2" ref="N24:N31">M24</f>
        <v>0</v>
      </c>
      <c r="P24" s="99"/>
      <c r="Q24" s="99"/>
      <c r="R24" s="99"/>
      <c r="S24" s="99"/>
      <c r="T24" s="99"/>
      <c r="U24" s="99"/>
      <c r="V24" s="99"/>
    </row>
    <row r="25" spans="2:22" ht="15.75" customHeight="1">
      <c r="B25" s="206" t="s">
        <v>1</v>
      </c>
      <c r="C25" s="106" t="s">
        <v>181</v>
      </c>
      <c r="D25" s="106" t="s">
        <v>181</v>
      </c>
      <c r="E25" s="202"/>
      <c r="F25" s="203">
        <f aca="true" t="shared" si="3" ref="F25:F31">E25</f>
        <v>0</v>
      </c>
      <c r="G25" s="202"/>
      <c r="H25" s="203">
        <f t="shared" si="0"/>
        <v>0</v>
      </c>
      <c r="I25" s="202"/>
      <c r="J25" s="203">
        <f t="shared" si="0"/>
        <v>0</v>
      </c>
      <c r="K25" s="202"/>
      <c r="L25" s="203">
        <f t="shared" si="1"/>
        <v>0</v>
      </c>
      <c r="M25" s="202"/>
      <c r="N25" s="203">
        <f t="shared" si="2"/>
        <v>0</v>
      </c>
      <c r="P25" s="99"/>
      <c r="Q25" s="99"/>
      <c r="R25" s="99"/>
      <c r="S25" s="99"/>
      <c r="T25" s="99"/>
      <c r="U25" s="99"/>
      <c r="V25" s="99"/>
    </row>
    <row r="26" spans="2:22" ht="15.75" customHeight="1">
      <c r="B26" s="206" t="s">
        <v>2</v>
      </c>
      <c r="C26" s="106" t="s">
        <v>182</v>
      </c>
      <c r="D26" s="106" t="s">
        <v>182</v>
      </c>
      <c r="E26" s="202"/>
      <c r="F26" s="203">
        <f t="shared" si="3"/>
        <v>0</v>
      </c>
      <c r="G26" s="202"/>
      <c r="H26" s="203">
        <f t="shared" si="0"/>
        <v>0</v>
      </c>
      <c r="I26" s="202"/>
      <c r="J26" s="203">
        <f t="shared" si="0"/>
        <v>0</v>
      </c>
      <c r="K26" s="202"/>
      <c r="L26" s="203">
        <f t="shared" si="1"/>
        <v>0</v>
      </c>
      <c r="M26" s="202"/>
      <c r="N26" s="203">
        <f t="shared" si="2"/>
        <v>0</v>
      </c>
      <c r="P26" s="99"/>
      <c r="Q26" s="99"/>
      <c r="R26" s="99"/>
      <c r="S26" s="99"/>
      <c r="T26" s="99"/>
      <c r="U26" s="99"/>
      <c r="V26" s="99"/>
    </row>
    <row r="27" spans="2:22" ht="15.75" customHeight="1">
      <c r="B27" s="206" t="s">
        <v>3</v>
      </c>
      <c r="C27" s="106" t="s">
        <v>183</v>
      </c>
      <c r="D27" s="106" t="s">
        <v>183</v>
      </c>
      <c r="E27" s="202"/>
      <c r="F27" s="203">
        <f t="shared" si="3"/>
        <v>0</v>
      </c>
      <c r="G27" s="202"/>
      <c r="H27" s="203">
        <f t="shared" si="0"/>
        <v>0</v>
      </c>
      <c r="I27" s="202"/>
      <c r="J27" s="203">
        <f t="shared" si="0"/>
        <v>0</v>
      </c>
      <c r="K27" s="202"/>
      <c r="L27" s="203">
        <f t="shared" si="1"/>
        <v>0</v>
      </c>
      <c r="M27" s="202"/>
      <c r="N27" s="203">
        <f t="shared" si="2"/>
        <v>0</v>
      </c>
      <c r="P27" s="99"/>
      <c r="Q27" s="99"/>
      <c r="R27" s="99"/>
      <c r="S27" s="99"/>
      <c r="T27" s="99"/>
      <c r="U27" s="99"/>
      <c r="V27" s="99"/>
    </row>
    <row r="28" spans="2:22" ht="15.75" customHeight="1">
      <c r="B28" s="206" t="s">
        <v>4</v>
      </c>
      <c r="C28" s="106" t="s">
        <v>184</v>
      </c>
      <c r="D28" s="106" t="s">
        <v>184</v>
      </c>
      <c r="E28" s="202"/>
      <c r="F28" s="203">
        <f t="shared" si="3"/>
        <v>0</v>
      </c>
      <c r="G28" s="202"/>
      <c r="H28" s="203">
        <f t="shared" si="0"/>
        <v>0</v>
      </c>
      <c r="I28" s="202"/>
      <c r="J28" s="203">
        <f t="shared" si="0"/>
        <v>0</v>
      </c>
      <c r="K28" s="202"/>
      <c r="L28" s="203">
        <f t="shared" si="1"/>
        <v>0</v>
      </c>
      <c r="M28" s="202"/>
      <c r="N28" s="203">
        <f t="shared" si="2"/>
        <v>0</v>
      </c>
      <c r="P28" s="99"/>
      <c r="Q28" s="99"/>
      <c r="R28" s="99"/>
      <c r="S28" s="99"/>
      <c r="T28" s="99"/>
      <c r="U28" s="99"/>
      <c r="V28" s="99"/>
    </row>
    <row r="29" spans="2:22" ht="15.75" customHeight="1">
      <c r="B29" s="208" t="s">
        <v>5</v>
      </c>
      <c r="C29" s="106" t="s">
        <v>185</v>
      </c>
      <c r="D29" s="106" t="s">
        <v>185</v>
      </c>
      <c r="E29" s="202"/>
      <c r="F29" s="203">
        <f t="shared" si="3"/>
        <v>0</v>
      </c>
      <c r="G29" s="202"/>
      <c r="H29" s="203">
        <f t="shared" si="0"/>
        <v>0</v>
      </c>
      <c r="I29" s="202"/>
      <c r="J29" s="203">
        <f t="shared" si="0"/>
        <v>0</v>
      </c>
      <c r="K29" s="202"/>
      <c r="L29" s="203">
        <f t="shared" si="1"/>
        <v>0</v>
      </c>
      <c r="M29" s="202"/>
      <c r="N29" s="203">
        <f t="shared" si="2"/>
        <v>0</v>
      </c>
      <c r="P29" s="99"/>
      <c r="Q29" s="99"/>
      <c r="R29" s="99"/>
      <c r="S29" s="99"/>
      <c r="T29" s="99"/>
      <c r="U29" s="99"/>
      <c r="V29" s="99"/>
    </row>
    <row r="30" spans="2:22" ht="15.75" customHeight="1">
      <c r="B30" s="208" t="s">
        <v>6</v>
      </c>
      <c r="C30" s="202"/>
      <c r="D30" s="203">
        <f>C30</f>
        <v>0</v>
      </c>
      <c r="E30" s="202"/>
      <c r="F30" s="203">
        <f t="shared" si="3"/>
        <v>0</v>
      </c>
      <c r="G30" s="202"/>
      <c r="H30" s="203">
        <f>G30</f>
        <v>0</v>
      </c>
      <c r="I30" s="202"/>
      <c r="J30" s="203">
        <f>I30</f>
        <v>0</v>
      </c>
      <c r="K30" s="202"/>
      <c r="L30" s="203">
        <f t="shared" si="1"/>
        <v>0</v>
      </c>
      <c r="M30" s="202"/>
      <c r="N30" s="203">
        <f t="shared" si="2"/>
        <v>0</v>
      </c>
      <c r="P30" s="99"/>
      <c r="Q30" s="99"/>
      <c r="R30" s="99"/>
      <c r="S30" s="99"/>
      <c r="T30" s="99"/>
      <c r="U30" s="99"/>
      <c r="V30" s="99"/>
    </row>
    <row r="31" spans="2:22" ht="15.75" customHeight="1">
      <c r="B31" s="208" t="s">
        <v>7</v>
      </c>
      <c r="C31" s="202"/>
      <c r="D31" s="203">
        <f>C31</f>
        <v>0</v>
      </c>
      <c r="E31" s="202"/>
      <c r="F31" s="203">
        <f t="shared" si="3"/>
        <v>0</v>
      </c>
      <c r="G31" s="202"/>
      <c r="H31" s="203">
        <f>G31</f>
        <v>0</v>
      </c>
      <c r="I31" s="202"/>
      <c r="J31" s="203">
        <f>I31</f>
        <v>0</v>
      </c>
      <c r="K31" s="202"/>
      <c r="L31" s="203">
        <f t="shared" si="1"/>
        <v>0</v>
      </c>
      <c r="M31" s="202"/>
      <c r="N31" s="203">
        <f t="shared" si="2"/>
        <v>0</v>
      </c>
      <c r="P31" s="99"/>
      <c r="Q31" s="99"/>
      <c r="R31" s="99"/>
      <c r="S31" s="99"/>
      <c r="T31" s="99"/>
      <c r="U31" s="99"/>
      <c r="V31" s="99"/>
    </row>
    <row r="32" spans="1:19" s="97" customFormat="1" ht="12.75">
      <c r="A32" s="109"/>
      <c r="B32" s="110"/>
      <c r="C32" s="109"/>
      <c r="D32" s="109"/>
      <c r="E32" s="109"/>
      <c r="F32" s="109"/>
      <c r="G32" s="109"/>
      <c r="H32" s="109"/>
      <c r="I32" s="109"/>
      <c r="J32" s="109"/>
      <c r="K32" s="109"/>
      <c r="L32" s="109"/>
      <c r="M32" s="109"/>
      <c r="N32" s="109"/>
      <c r="O32" s="109"/>
      <c r="P32" s="109"/>
      <c r="Q32" s="109"/>
      <c r="R32" s="109"/>
      <c r="S32" s="109"/>
    </row>
    <row r="33" spans="1:19" s="86" customFormat="1" ht="15.75">
      <c r="A33" s="85"/>
      <c r="B33" s="205" t="s">
        <v>167</v>
      </c>
      <c r="C33" s="205"/>
      <c r="D33" s="205"/>
      <c r="E33" s="205"/>
      <c r="F33" s="112"/>
      <c r="G33" s="112"/>
      <c r="H33" s="112"/>
      <c r="I33" s="112"/>
      <c r="J33" s="112"/>
      <c r="K33" s="112"/>
      <c r="L33" s="112"/>
      <c r="M33" s="113"/>
      <c r="N33" s="112"/>
      <c r="O33" s="85"/>
      <c r="P33" s="85"/>
      <c r="Q33" s="85"/>
      <c r="R33" s="85"/>
      <c r="S33" s="85"/>
    </row>
    <row r="34" spans="1:19" s="86" customFormat="1" ht="11.25" customHeight="1">
      <c r="A34" s="85"/>
      <c r="B34" s="114"/>
      <c r="C34" s="87"/>
      <c r="D34" s="87"/>
      <c r="E34" s="87"/>
      <c r="F34" s="87"/>
      <c r="G34" s="87"/>
      <c r="H34" s="87"/>
      <c r="I34" s="87"/>
      <c r="J34" s="87"/>
      <c r="K34" s="87"/>
      <c r="L34" s="87"/>
      <c r="M34" s="87"/>
      <c r="N34" s="87"/>
      <c r="O34" s="87"/>
      <c r="P34" s="87"/>
      <c r="Q34" s="85"/>
      <c r="R34" s="85"/>
      <c r="S34" s="85"/>
    </row>
    <row r="35" spans="1:19" s="86" customFormat="1" ht="11.25" customHeight="1">
      <c r="A35" s="85"/>
      <c r="B35" s="114"/>
      <c r="C35" s="87"/>
      <c r="D35" s="87"/>
      <c r="E35" s="87"/>
      <c r="F35" s="87"/>
      <c r="G35" s="87"/>
      <c r="H35" s="87"/>
      <c r="I35" s="87"/>
      <c r="J35" s="87"/>
      <c r="K35" s="87"/>
      <c r="L35" s="87"/>
      <c r="M35" s="87"/>
      <c r="N35" s="87"/>
      <c r="O35" s="87"/>
      <c r="P35" s="87"/>
      <c r="Q35" s="85"/>
      <c r="R35" s="85"/>
      <c r="S35" s="85"/>
    </row>
    <row r="36" spans="1:19" s="86" customFormat="1" ht="11.25" customHeight="1">
      <c r="A36" s="85"/>
      <c r="B36" s="114"/>
      <c r="C36" s="87"/>
      <c r="D36" s="87"/>
      <c r="E36" s="87"/>
      <c r="F36" s="87"/>
      <c r="G36" s="87"/>
      <c r="H36" s="87"/>
      <c r="I36" s="87"/>
      <c r="J36" s="87"/>
      <c r="K36" s="87"/>
      <c r="L36" s="87"/>
      <c r="M36" s="87"/>
      <c r="N36" s="87"/>
      <c r="O36" s="87"/>
      <c r="P36" s="87"/>
      <c r="Q36" s="87"/>
      <c r="R36" s="85"/>
      <c r="S36" s="85"/>
    </row>
    <row r="37" spans="2:22" ht="15.75" customHeight="1">
      <c r="B37" s="115"/>
      <c r="C37" s="116">
        <v>1</v>
      </c>
      <c r="D37" s="116">
        <v>2</v>
      </c>
      <c r="E37" s="116">
        <v>3</v>
      </c>
      <c r="F37" s="116">
        <v>4</v>
      </c>
      <c r="G37" s="116">
        <v>5</v>
      </c>
      <c r="H37" s="116">
        <v>6</v>
      </c>
      <c r="I37" s="116">
        <v>7</v>
      </c>
      <c r="J37" s="116">
        <v>8</v>
      </c>
      <c r="K37" s="116">
        <v>9</v>
      </c>
      <c r="L37" s="116">
        <v>10</v>
      </c>
      <c r="M37" s="116">
        <v>11</v>
      </c>
      <c r="N37" s="116">
        <v>12</v>
      </c>
      <c r="P37" s="99"/>
      <c r="Q37" s="99"/>
      <c r="R37" s="99"/>
      <c r="S37" s="99"/>
      <c r="T37" s="99"/>
      <c r="U37" s="99"/>
      <c r="V37" s="99"/>
    </row>
    <row r="38" spans="2:22" ht="15.75" customHeight="1">
      <c r="B38" s="117" t="s">
        <v>0</v>
      </c>
      <c r="C38" s="319"/>
      <c r="D38" s="319"/>
      <c r="E38" s="320"/>
      <c r="F38" s="320"/>
      <c r="G38" s="320"/>
      <c r="H38" s="320"/>
      <c r="I38" s="320"/>
      <c r="J38" s="320"/>
      <c r="K38" s="320"/>
      <c r="L38" s="320"/>
      <c r="M38" s="320"/>
      <c r="N38" s="320"/>
      <c r="P38" s="99"/>
      <c r="Q38" s="99"/>
      <c r="R38" s="99"/>
      <c r="S38" s="99"/>
      <c r="T38" s="99"/>
      <c r="U38" s="99"/>
      <c r="V38" s="99"/>
    </row>
    <row r="39" spans="2:22" ht="15.75" customHeight="1">
      <c r="B39" s="117" t="s">
        <v>1</v>
      </c>
      <c r="C39" s="319"/>
      <c r="D39" s="319"/>
      <c r="E39" s="320"/>
      <c r="F39" s="320"/>
      <c r="G39" s="320"/>
      <c r="H39" s="320"/>
      <c r="I39" s="320"/>
      <c r="J39" s="320"/>
      <c r="K39" s="320"/>
      <c r="L39" s="320"/>
      <c r="M39" s="320"/>
      <c r="N39" s="320"/>
      <c r="P39" s="99"/>
      <c r="Q39" s="99"/>
      <c r="R39" s="99"/>
      <c r="S39" s="99"/>
      <c r="T39" s="99"/>
      <c r="U39" s="99"/>
      <c r="V39" s="99"/>
    </row>
    <row r="40" spans="2:22" ht="15.75" customHeight="1">
      <c r="B40" s="117" t="s">
        <v>2</v>
      </c>
      <c r="C40" s="319"/>
      <c r="D40" s="319"/>
      <c r="E40" s="320"/>
      <c r="F40" s="320"/>
      <c r="G40" s="320"/>
      <c r="H40" s="320"/>
      <c r="I40" s="320"/>
      <c r="J40" s="320"/>
      <c r="K40" s="320"/>
      <c r="L40" s="320"/>
      <c r="M40" s="320"/>
      <c r="N40" s="320"/>
      <c r="P40" s="99"/>
      <c r="Q40" s="99"/>
      <c r="R40" s="99"/>
      <c r="S40" s="99"/>
      <c r="T40" s="99"/>
      <c r="U40" s="99"/>
      <c r="V40" s="99"/>
    </row>
    <row r="41" spans="2:22" ht="15.75" customHeight="1">
      <c r="B41" s="117" t="s">
        <v>3</v>
      </c>
      <c r="C41" s="319"/>
      <c r="D41" s="319"/>
      <c r="E41" s="320"/>
      <c r="F41" s="320"/>
      <c r="G41" s="320"/>
      <c r="H41" s="320"/>
      <c r="I41" s="320"/>
      <c r="J41" s="320"/>
      <c r="K41" s="320"/>
      <c r="L41" s="320"/>
      <c r="M41" s="320"/>
      <c r="N41" s="320"/>
      <c r="P41" s="99"/>
      <c r="Q41" s="99"/>
      <c r="R41" s="99"/>
      <c r="S41" s="99"/>
      <c r="T41" s="99"/>
      <c r="U41" s="99"/>
      <c r="V41" s="99"/>
    </row>
    <row r="42" spans="2:22" ht="15.75" customHeight="1">
      <c r="B42" s="117" t="s">
        <v>4</v>
      </c>
      <c r="C42" s="319"/>
      <c r="D42" s="319"/>
      <c r="E42" s="320"/>
      <c r="F42" s="320"/>
      <c r="G42" s="320"/>
      <c r="H42" s="320"/>
      <c r="I42" s="320"/>
      <c r="J42" s="320"/>
      <c r="K42" s="320"/>
      <c r="L42" s="320"/>
      <c r="M42" s="320"/>
      <c r="N42" s="320"/>
      <c r="P42" s="99"/>
      <c r="Q42" s="99"/>
      <c r="R42" s="99"/>
      <c r="S42" s="99"/>
      <c r="T42" s="99"/>
      <c r="U42" s="99"/>
      <c r="V42" s="99"/>
    </row>
    <row r="43" spans="2:22" ht="15.75" customHeight="1">
      <c r="B43" s="117" t="s">
        <v>5</v>
      </c>
      <c r="C43" s="319"/>
      <c r="D43" s="319"/>
      <c r="E43" s="320"/>
      <c r="F43" s="320"/>
      <c r="G43" s="320"/>
      <c r="H43" s="320"/>
      <c r="I43" s="320"/>
      <c r="J43" s="320"/>
      <c r="K43" s="320"/>
      <c r="L43" s="320"/>
      <c r="M43" s="320"/>
      <c r="N43" s="320"/>
      <c r="P43" s="99"/>
      <c r="Q43" s="99"/>
      <c r="R43" s="99"/>
      <c r="S43" s="99"/>
      <c r="T43" s="99"/>
      <c r="U43" s="99"/>
      <c r="V43" s="99"/>
    </row>
    <row r="44" spans="2:22" ht="15.75" customHeight="1">
      <c r="B44" s="117" t="s">
        <v>6</v>
      </c>
      <c r="C44" s="320"/>
      <c r="D44" s="320"/>
      <c r="E44" s="320"/>
      <c r="F44" s="320"/>
      <c r="G44" s="320"/>
      <c r="H44" s="320"/>
      <c r="I44" s="320"/>
      <c r="J44" s="320"/>
      <c r="K44" s="320"/>
      <c r="L44" s="320"/>
      <c r="M44" s="320"/>
      <c r="N44" s="320"/>
      <c r="P44" s="99"/>
      <c r="Q44" s="99"/>
      <c r="R44" s="99"/>
      <c r="S44" s="99"/>
      <c r="T44" s="99"/>
      <c r="U44" s="99"/>
      <c r="V44" s="99"/>
    </row>
    <row r="45" spans="2:22" ht="15.75" customHeight="1">
      <c r="B45" s="117" t="s">
        <v>7</v>
      </c>
      <c r="C45" s="320"/>
      <c r="D45" s="320"/>
      <c r="E45" s="320"/>
      <c r="F45" s="320"/>
      <c r="G45" s="320"/>
      <c r="H45" s="320"/>
      <c r="I45" s="320"/>
      <c r="J45" s="320"/>
      <c r="K45" s="320"/>
      <c r="L45" s="320"/>
      <c r="M45" s="320"/>
      <c r="N45" s="320"/>
      <c r="P45" s="99"/>
      <c r="Q45" s="99"/>
      <c r="R45" s="99"/>
      <c r="S45" s="99"/>
      <c r="T45" s="99"/>
      <c r="U45" s="99"/>
      <c r="V45" s="99"/>
    </row>
    <row r="46" spans="1:22" s="97" customFormat="1" ht="12.75">
      <c r="A46" s="109"/>
      <c r="B46" s="110"/>
      <c r="C46" s="109"/>
      <c r="D46" s="109"/>
      <c r="E46" s="109"/>
      <c r="F46" s="109"/>
      <c r="G46" s="109"/>
      <c r="H46" s="109"/>
      <c r="I46" s="109"/>
      <c r="J46" s="109"/>
      <c r="K46" s="109"/>
      <c r="L46" s="109"/>
      <c r="M46" s="109"/>
      <c r="N46" s="109"/>
      <c r="O46" s="109"/>
      <c r="P46" s="109"/>
      <c r="Q46" s="109"/>
      <c r="R46" s="109"/>
      <c r="S46" s="109"/>
      <c r="T46" s="109"/>
      <c r="U46" s="109"/>
      <c r="V46" s="109"/>
    </row>
    <row r="47" spans="1:22" s="97" customFormat="1" ht="12.75">
      <c r="A47" s="109"/>
      <c r="B47" s="110"/>
      <c r="C47" s="109"/>
      <c r="D47" s="109"/>
      <c r="E47" s="109"/>
      <c r="F47" s="109"/>
      <c r="G47" s="109"/>
      <c r="H47" s="109"/>
      <c r="I47" s="109"/>
      <c r="J47" s="109"/>
      <c r="K47" s="109"/>
      <c r="L47" s="109"/>
      <c r="M47" s="109"/>
      <c r="N47" s="109"/>
      <c r="O47" s="109"/>
      <c r="P47" s="109"/>
      <c r="Q47" s="109"/>
      <c r="R47" s="109"/>
      <c r="S47" s="109"/>
      <c r="T47" s="109"/>
      <c r="U47" s="109"/>
      <c r="V47" s="109"/>
    </row>
    <row r="49" spans="2:7" ht="15.75">
      <c r="B49" s="111" t="s">
        <v>197</v>
      </c>
      <c r="C49" s="111"/>
      <c r="D49" s="111"/>
      <c r="E49" s="111"/>
      <c r="F49" s="118"/>
      <c r="G49" s="118"/>
    </row>
    <row r="50" spans="2:19" ht="15.75" customHeight="1">
      <c r="B50" s="119" t="s">
        <v>170</v>
      </c>
      <c r="C50" s="120"/>
      <c r="D50" s="120"/>
      <c r="E50" s="120"/>
      <c r="F50" s="120"/>
      <c r="G50" s="120"/>
      <c r="H50" s="120"/>
      <c r="I50" s="120"/>
      <c r="J50" s="120"/>
      <c r="K50" s="311"/>
      <c r="L50" s="311"/>
      <c r="M50" s="311"/>
      <c r="N50" s="311"/>
      <c r="O50" s="289"/>
      <c r="P50" s="121"/>
      <c r="Q50" s="121"/>
      <c r="R50" s="121"/>
      <c r="S50" s="121"/>
    </row>
    <row r="51" spans="1:19" s="124" customFormat="1" ht="30.75" customHeight="1">
      <c r="A51" s="122"/>
      <c r="B51" s="74" t="s">
        <v>204</v>
      </c>
      <c r="C51" s="74" t="s">
        <v>171</v>
      </c>
      <c r="D51" s="74" t="s">
        <v>172</v>
      </c>
      <c r="E51" s="75" t="s">
        <v>189</v>
      </c>
      <c r="F51" s="75" t="s">
        <v>190</v>
      </c>
      <c r="G51" s="75" t="s">
        <v>191</v>
      </c>
      <c r="H51" s="123" t="s">
        <v>206</v>
      </c>
      <c r="I51" s="75" t="s">
        <v>32</v>
      </c>
      <c r="J51" s="204"/>
      <c r="K51" s="204"/>
      <c r="L51" s="290"/>
      <c r="M51" s="291"/>
      <c r="N51" s="317"/>
      <c r="O51" s="291"/>
      <c r="P51" s="122"/>
      <c r="Q51" s="122"/>
      <c r="R51" s="122"/>
      <c r="S51" s="122"/>
    </row>
    <row r="52" spans="2:22" ht="16.5" customHeight="1">
      <c r="B52" s="72" t="s">
        <v>180</v>
      </c>
      <c r="C52" s="169">
        <v>0</v>
      </c>
      <c r="D52" s="67"/>
      <c r="E52" s="68">
        <f aca="true" t="shared" si="4" ref="E52:E57">C38</f>
        <v>0</v>
      </c>
      <c r="F52" s="68">
        <f aca="true" t="shared" si="5" ref="F52:F57">D38</f>
        <v>0</v>
      </c>
      <c r="G52" s="68">
        <f aca="true" t="shared" si="6" ref="G52:G57">AVERAGE(E52:F52)</f>
        <v>0</v>
      </c>
      <c r="H52" s="68" t="e">
        <f aca="true" t="shared" si="7" ref="H52:H57">G52/$G$52</f>
        <v>#DIV/0!</v>
      </c>
      <c r="I52" s="71" t="e">
        <f aca="true" t="shared" si="8" ref="I52:I57">STDEV(E52:F52)/AVERAGE(E52:F52)</f>
        <v>#DIV/0!</v>
      </c>
      <c r="J52" s="201"/>
      <c r="K52" s="283"/>
      <c r="L52" s="292"/>
      <c r="M52" s="151"/>
      <c r="N52" s="293" t="s">
        <v>335</v>
      </c>
      <c r="O52" s="151"/>
      <c r="T52" s="99"/>
      <c r="U52" s="99"/>
      <c r="V52" s="99"/>
    </row>
    <row r="53" spans="2:22" ht="14.25" customHeight="1">
      <c r="B53" s="72" t="s">
        <v>181</v>
      </c>
      <c r="C53" s="193">
        <f>VLOOKUP(Worksheet!$C$9,Worksheet!$A$10:$I$76,5)</f>
        <v>0.5</v>
      </c>
      <c r="D53" s="68">
        <f>LN(C53)</f>
        <v>-0.6931471805599453</v>
      </c>
      <c r="E53" s="68">
        <f t="shared" si="4"/>
        <v>0</v>
      </c>
      <c r="F53" s="68">
        <f t="shared" si="5"/>
        <v>0</v>
      </c>
      <c r="G53" s="68">
        <f t="shared" si="6"/>
        <v>0</v>
      </c>
      <c r="H53" s="68" t="e">
        <f t="shared" si="7"/>
        <v>#DIV/0!</v>
      </c>
      <c r="I53" s="71" t="e">
        <f t="shared" si="8"/>
        <v>#DIV/0!</v>
      </c>
      <c r="J53" s="201"/>
      <c r="K53" s="283"/>
      <c r="L53" s="292"/>
      <c r="M53" s="151"/>
      <c r="N53" s="293" t="s">
        <v>336</v>
      </c>
      <c r="O53" s="151"/>
      <c r="T53" s="99"/>
      <c r="U53" s="99"/>
      <c r="V53" s="99"/>
    </row>
    <row r="54" spans="2:22" ht="18" customHeight="1">
      <c r="B54" s="72" t="s">
        <v>182</v>
      </c>
      <c r="C54" s="169">
        <f>VLOOKUP(Worksheet!$C$9,Worksheet!$A$10:$I$76,6)</f>
        <v>1</v>
      </c>
      <c r="D54" s="68">
        <f>LN(C54)</f>
        <v>0</v>
      </c>
      <c r="E54" s="68">
        <f t="shared" si="4"/>
        <v>0</v>
      </c>
      <c r="F54" s="68">
        <f t="shared" si="5"/>
        <v>0</v>
      </c>
      <c r="G54" s="68">
        <f t="shared" si="6"/>
        <v>0</v>
      </c>
      <c r="H54" s="68" t="e">
        <f t="shared" si="7"/>
        <v>#DIV/0!</v>
      </c>
      <c r="I54" s="71" t="e">
        <f t="shared" si="8"/>
        <v>#DIV/0!</v>
      </c>
      <c r="J54" s="201"/>
      <c r="K54" s="283"/>
      <c r="L54" s="292"/>
      <c r="M54" s="151"/>
      <c r="N54" s="293" t="s">
        <v>337</v>
      </c>
      <c r="O54" s="151"/>
      <c r="T54" s="99"/>
      <c r="U54" s="99"/>
      <c r="V54" s="99"/>
    </row>
    <row r="55" spans="2:22" ht="15">
      <c r="B55" s="72" t="s">
        <v>183</v>
      </c>
      <c r="C55" s="169">
        <f>VLOOKUP(Worksheet!$C$9,Worksheet!$A$10:$I$76,7)</f>
        <v>2.5</v>
      </c>
      <c r="D55" s="67">
        <f>LN(C55)</f>
        <v>0.9162907318741551</v>
      </c>
      <c r="E55" s="68">
        <f t="shared" si="4"/>
        <v>0</v>
      </c>
      <c r="F55" s="68">
        <f t="shared" si="5"/>
        <v>0</v>
      </c>
      <c r="G55" s="68">
        <f t="shared" si="6"/>
        <v>0</v>
      </c>
      <c r="H55" s="68" t="e">
        <f t="shared" si="7"/>
        <v>#DIV/0!</v>
      </c>
      <c r="I55" s="71" t="e">
        <f t="shared" si="8"/>
        <v>#DIV/0!</v>
      </c>
      <c r="J55" s="201"/>
      <c r="K55" s="283"/>
      <c r="L55" s="292"/>
      <c r="M55" s="151"/>
      <c r="N55" s="151"/>
      <c r="O55" s="151"/>
      <c r="T55" s="99"/>
      <c r="U55" s="99"/>
      <c r="V55" s="99"/>
    </row>
    <row r="56" spans="2:22" ht="15">
      <c r="B56" s="72" t="s">
        <v>184</v>
      </c>
      <c r="C56" s="169">
        <f>VLOOKUP(Worksheet!$C$9,Worksheet!$A$10:$I$76,8)</f>
        <v>5</v>
      </c>
      <c r="D56" s="67">
        <f>LN(C56)</f>
        <v>1.6094379124341003</v>
      </c>
      <c r="E56" s="68">
        <f t="shared" si="4"/>
        <v>0</v>
      </c>
      <c r="F56" s="68">
        <f t="shared" si="5"/>
        <v>0</v>
      </c>
      <c r="G56" s="68">
        <f t="shared" si="6"/>
        <v>0</v>
      </c>
      <c r="H56" s="68" t="e">
        <f t="shared" si="7"/>
        <v>#DIV/0!</v>
      </c>
      <c r="I56" s="71" t="e">
        <f t="shared" si="8"/>
        <v>#DIV/0!</v>
      </c>
      <c r="J56" s="201"/>
      <c r="K56" s="283"/>
      <c r="L56" s="292"/>
      <c r="M56" s="151"/>
      <c r="N56" s="151"/>
      <c r="O56" s="151"/>
      <c r="T56" s="99"/>
      <c r="U56" s="99"/>
      <c r="V56" s="99"/>
    </row>
    <row r="57" spans="2:22" ht="16.5" customHeight="1">
      <c r="B57" s="72" t="s">
        <v>185</v>
      </c>
      <c r="C57" s="169">
        <f>VLOOKUP(Worksheet!$C$9,Worksheet!$A$10:$I$76,9)</f>
        <v>15</v>
      </c>
      <c r="D57" s="67">
        <f>LN(C57)</f>
        <v>2.70805020110221</v>
      </c>
      <c r="E57" s="68">
        <f t="shared" si="4"/>
        <v>0</v>
      </c>
      <c r="F57" s="68">
        <f t="shared" si="5"/>
        <v>0</v>
      </c>
      <c r="G57" s="68">
        <f t="shared" si="6"/>
        <v>0</v>
      </c>
      <c r="H57" s="68" t="e">
        <f t="shared" si="7"/>
        <v>#DIV/0!</v>
      </c>
      <c r="I57" s="71" t="e">
        <f t="shared" si="8"/>
        <v>#DIV/0!</v>
      </c>
      <c r="J57" s="201"/>
      <c r="K57" s="283"/>
      <c r="L57" s="292"/>
      <c r="M57" s="151"/>
      <c r="N57" s="151"/>
      <c r="O57" s="151"/>
      <c r="T57" s="99"/>
      <c r="U57" s="99"/>
      <c r="V57" s="99"/>
    </row>
    <row r="58" spans="1:22" s="86" customFormat="1" ht="15">
      <c r="A58" s="85"/>
      <c r="B58" s="125" t="s">
        <v>187</v>
      </c>
      <c r="C58" s="112"/>
      <c r="D58" s="112"/>
      <c r="E58" s="126"/>
      <c r="F58" s="126"/>
      <c r="G58" s="126"/>
      <c r="H58" s="126"/>
      <c r="I58" s="126"/>
      <c r="J58" s="126"/>
      <c r="K58" s="284"/>
      <c r="L58" s="284"/>
      <c r="M58" s="284"/>
      <c r="N58" s="284"/>
      <c r="O58" s="127"/>
      <c r="P58" s="98"/>
      <c r="Q58" s="85"/>
      <c r="R58" s="85"/>
      <c r="S58" s="85"/>
      <c r="T58" s="85"/>
      <c r="U58" s="85"/>
      <c r="V58" s="85"/>
    </row>
    <row r="59" spans="1:22" s="86" customFormat="1" ht="15">
      <c r="A59" s="85"/>
      <c r="B59" s="125"/>
      <c r="C59" s="112"/>
      <c r="D59" s="112"/>
      <c r="E59" s="126"/>
      <c r="F59" s="126"/>
      <c r="G59" s="126"/>
      <c r="H59" s="126"/>
      <c r="I59" s="126"/>
      <c r="J59" s="126"/>
      <c r="K59" s="284"/>
      <c r="L59" s="284"/>
      <c r="M59" s="284"/>
      <c r="N59" s="284"/>
      <c r="O59" s="127"/>
      <c r="P59" s="98"/>
      <c r="Q59" s="85"/>
      <c r="R59" s="85"/>
      <c r="S59" s="85"/>
      <c r="T59" s="85"/>
      <c r="U59" s="85"/>
      <c r="V59" s="85"/>
    </row>
    <row r="60" spans="1:22" s="86" customFormat="1" ht="13.5" customHeight="1">
      <c r="A60" s="85"/>
      <c r="B60" s="125"/>
      <c r="C60" s="112"/>
      <c r="D60" s="112"/>
      <c r="E60" s="126"/>
      <c r="F60" s="126"/>
      <c r="G60" s="126"/>
      <c r="H60" s="126"/>
      <c r="I60" s="126"/>
      <c r="J60" s="126"/>
      <c r="K60" s="284"/>
      <c r="L60" s="402"/>
      <c r="M60" s="402"/>
      <c r="N60" s="402"/>
      <c r="O60" s="402"/>
      <c r="P60" s="98"/>
      <c r="Q60" s="85"/>
      <c r="R60" s="85"/>
      <c r="S60" s="85"/>
      <c r="T60" s="85"/>
      <c r="U60" s="85"/>
      <c r="V60" s="85"/>
    </row>
    <row r="61" spans="1:22" s="86" customFormat="1" ht="13.5" customHeight="1" hidden="1">
      <c r="A61" s="85"/>
      <c r="B61" s="187" t="s">
        <v>217</v>
      </c>
      <c r="C61" s="188"/>
      <c r="D61" s="188"/>
      <c r="E61" s="189"/>
      <c r="F61" s="190"/>
      <c r="G61" s="190"/>
      <c r="H61" s="126"/>
      <c r="I61" s="126"/>
      <c r="J61" s="126"/>
      <c r="K61" s="126"/>
      <c r="L61" s="126"/>
      <c r="M61" s="126"/>
      <c r="N61" s="126"/>
      <c r="O61" s="85"/>
      <c r="P61" s="98"/>
      <c r="Q61" s="85"/>
      <c r="R61" s="85"/>
      <c r="S61" s="85"/>
      <c r="T61" s="85"/>
      <c r="U61" s="85"/>
      <c r="V61" s="85"/>
    </row>
    <row r="62" spans="1:22" s="86" customFormat="1" ht="13.5" customHeight="1" hidden="1">
      <c r="A62" s="85"/>
      <c r="B62" s="187"/>
      <c r="C62" s="188"/>
      <c r="D62" s="188"/>
      <c r="E62" s="189"/>
      <c r="F62" s="190"/>
      <c r="G62" s="190"/>
      <c r="H62" s="126"/>
      <c r="I62" s="126"/>
      <c r="J62" s="126"/>
      <c r="K62" s="126"/>
      <c r="L62" s="126"/>
      <c r="M62" s="126"/>
      <c r="N62" s="126"/>
      <c r="O62" s="85"/>
      <c r="P62" s="98"/>
      <c r="Q62" s="85"/>
      <c r="R62" s="85"/>
      <c r="S62" s="85"/>
      <c r="T62" s="85"/>
      <c r="U62" s="85"/>
      <c r="V62" s="85"/>
    </row>
    <row r="63" spans="1:22" s="86" customFormat="1" ht="13.5" customHeight="1" hidden="1">
      <c r="A63" s="85"/>
      <c r="B63" s="187" t="s">
        <v>216</v>
      </c>
      <c r="C63" s="192" t="s">
        <v>215</v>
      </c>
      <c r="D63" s="188"/>
      <c r="E63" s="191" t="s">
        <v>218</v>
      </c>
      <c r="F63" s="190"/>
      <c r="G63" s="190"/>
      <c r="H63" s="126"/>
      <c r="I63" s="126"/>
      <c r="J63" s="126"/>
      <c r="K63" s="126"/>
      <c r="L63" s="126"/>
      <c r="M63" s="126"/>
      <c r="N63" s="126"/>
      <c r="O63" s="85"/>
      <c r="P63" s="98"/>
      <c r="Q63" s="85"/>
      <c r="R63" s="85"/>
      <c r="S63" s="85"/>
      <c r="T63" s="85"/>
      <c r="U63" s="85"/>
      <c r="V63" s="85"/>
    </row>
    <row r="64" spans="1:22" s="86" customFormat="1" ht="15" hidden="1">
      <c r="A64" s="85"/>
      <c r="B64" s="125"/>
      <c r="C64" s="186"/>
      <c r="D64" s="112"/>
      <c r="E64" s="126"/>
      <c r="F64" s="126"/>
      <c r="G64" s="126"/>
      <c r="H64" s="126"/>
      <c r="I64" s="126"/>
      <c r="J64" s="126"/>
      <c r="K64" s="126"/>
      <c r="L64" s="126"/>
      <c r="M64" s="126"/>
      <c r="N64" s="126"/>
      <c r="O64" s="85"/>
      <c r="P64" s="98"/>
      <c r="Q64" s="85"/>
      <c r="R64" s="85"/>
      <c r="S64" s="85"/>
      <c r="T64" s="85"/>
      <c r="U64" s="85"/>
      <c r="V64" s="85"/>
    </row>
    <row r="65" spans="1:22" s="86" customFormat="1" ht="30" customHeight="1" hidden="1">
      <c r="A65" s="85"/>
      <c r="B65" s="305" t="s">
        <v>323</v>
      </c>
      <c r="C65" s="295"/>
      <c r="D65" s="296">
        <v>5</v>
      </c>
      <c r="E65" s="297">
        <v>0.005</v>
      </c>
      <c r="F65" s="126"/>
      <c r="G65" s="126"/>
      <c r="H65" s="126"/>
      <c r="I65" s="126"/>
      <c r="J65" s="126"/>
      <c r="K65" s="126"/>
      <c r="L65" s="126"/>
      <c r="M65" s="126"/>
      <c r="N65" s="126"/>
      <c r="O65" s="85"/>
      <c r="P65" s="98"/>
      <c r="Q65" s="85"/>
      <c r="R65" s="85"/>
      <c r="S65" s="85"/>
      <c r="T65" s="85"/>
      <c r="U65" s="85"/>
      <c r="V65" s="85"/>
    </row>
    <row r="66" spans="1:22" s="86" customFormat="1" ht="15" hidden="1">
      <c r="A66" s="85"/>
      <c r="B66" s="298" t="s">
        <v>320</v>
      </c>
      <c r="C66" s="112"/>
      <c r="D66" s="194">
        <v>20</v>
      </c>
      <c r="E66" s="299">
        <v>0.02</v>
      </c>
      <c r="F66" s="126"/>
      <c r="G66" s="126"/>
      <c r="H66" s="126"/>
      <c r="I66" s="126"/>
      <c r="J66" s="126"/>
      <c r="K66" s="126"/>
      <c r="L66" s="126"/>
      <c r="M66" s="126"/>
      <c r="N66" s="126"/>
      <c r="O66" s="85"/>
      <c r="P66" s="98"/>
      <c r="Q66" s="85"/>
      <c r="R66" s="85"/>
      <c r="S66" s="85"/>
      <c r="T66" s="85"/>
      <c r="U66" s="85"/>
      <c r="V66" s="85"/>
    </row>
    <row r="67" spans="1:22" s="86" customFormat="1" ht="56.25" hidden="1">
      <c r="A67" s="85"/>
      <c r="B67" s="300" t="s">
        <v>322</v>
      </c>
      <c r="C67" s="112"/>
      <c r="D67" s="194">
        <v>10</v>
      </c>
      <c r="E67" s="299">
        <v>0.01</v>
      </c>
      <c r="F67" s="126"/>
      <c r="G67" s="126"/>
      <c r="H67" s="126"/>
      <c r="I67" s="126"/>
      <c r="J67" s="126"/>
      <c r="K67" s="126"/>
      <c r="L67" s="126"/>
      <c r="M67" s="126"/>
      <c r="N67" s="126"/>
      <c r="O67" s="85"/>
      <c r="P67" s="98"/>
      <c r="Q67" s="85"/>
      <c r="R67" s="85"/>
      <c r="S67" s="85"/>
      <c r="T67" s="85"/>
      <c r="U67" s="85"/>
      <c r="V67" s="85"/>
    </row>
    <row r="68" spans="1:22" s="86" customFormat="1" ht="60.75" customHeight="1" hidden="1">
      <c r="A68" s="85"/>
      <c r="B68" s="300" t="s">
        <v>324</v>
      </c>
      <c r="C68" s="112"/>
      <c r="D68" s="194">
        <v>5</v>
      </c>
      <c r="E68" s="299">
        <v>0.0075</v>
      </c>
      <c r="F68" s="126"/>
      <c r="G68" s="126"/>
      <c r="H68" s="126"/>
      <c r="I68" s="126"/>
      <c r="J68" s="126"/>
      <c r="K68" s="126"/>
      <c r="L68" s="126"/>
      <c r="M68" s="126"/>
      <c r="N68" s="126"/>
      <c r="O68" s="85"/>
      <c r="P68" s="98"/>
      <c r="Q68" s="85"/>
      <c r="R68" s="85"/>
      <c r="S68" s="85"/>
      <c r="T68" s="85"/>
      <c r="U68" s="85"/>
      <c r="V68" s="85"/>
    </row>
    <row r="69" spans="1:22" s="86" customFormat="1" ht="15" hidden="1">
      <c r="A69" s="85"/>
      <c r="B69" s="298"/>
      <c r="C69" s="112"/>
      <c r="D69" s="194"/>
      <c r="E69" s="299"/>
      <c r="F69" s="126"/>
      <c r="G69" s="126"/>
      <c r="H69" s="126"/>
      <c r="I69" s="126"/>
      <c r="J69" s="126"/>
      <c r="K69" s="126"/>
      <c r="L69" s="126"/>
      <c r="M69" s="126"/>
      <c r="N69" s="126"/>
      <c r="O69" s="85"/>
      <c r="P69" s="98"/>
      <c r="Q69" s="85"/>
      <c r="R69" s="85"/>
      <c r="S69" s="85"/>
      <c r="T69" s="85"/>
      <c r="U69" s="85"/>
      <c r="V69" s="85"/>
    </row>
    <row r="70" spans="1:22" s="86" customFormat="1" ht="15" hidden="1">
      <c r="A70" s="85"/>
      <c r="B70" s="298"/>
      <c r="C70" s="112"/>
      <c r="D70" s="194"/>
      <c r="E70" s="299"/>
      <c r="F70" s="126"/>
      <c r="G70" s="126"/>
      <c r="H70" s="126"/>
      <c r="I70" s="126"/>
      <c r="J70" s="126"/>
      <c r="K70" s="126"/>
      <c r="L70" s="126"/>
      <c r="M70" s="126"/>
      <c r="N70" s="126"/>
      <c r="O70" s="85"/>
      <c r="P70" s="98"/>
      <c r="Q70" s="85"/>
      <c r="R70" s="85"/>
      <c r="S70" s="85"/>
      <c r="T70" s="85"/>
      <c r="U70" s="85"/>
      <c r="V70" s="85"/>
    </row>
    <row r="71" spans="1:22" s="86" customFormat="1" ht="15" hidden="1">
      <c r="A71" s="85"/>
      <c r="B71" s="298"/>
      <c r="C71" s="112"/>
      <c r="D71" s="194"/>
      <c r="E71" s="299"/>
      <c r="F71" s="126"/>
      <c r="G71" s="126"/>
      <c r="H71" s="126"/>
      <c r="I71" s="126"/>
      <c r="J71" s="126"/>
      <c r="K71" s="126"/>
      <c r="L71" s="126"/>
      <c r="M71" s="126"/>
      <c r="N71" s="126"/>
      <c r="O71" s="85"/>
      <c r="P71" s="98"/>
      <c r="Q71" s="85"/>
      <c r="R71" s="85"/>
      <c r="S71" s="85"/>
      <c r="T71" s="85"/>
      <c r="U71" s="85"/>
      <c r="V71" s="85"/>
    </row>
    <row r="72" spans="1:22" s="86" customFormat="1" ht="15" hidden="1">
      <c r="A72" s="85"/>
      <c r="B72" s="301"/>
      <c r="C72" s="302"/>
      <c r="D72" s="303"/>
      <c r="E72" s="304"/>
      <c r="F72" s="126"/>
      <c r="G72" s="126"/>
      <c r="H72" s="126"/>
      <c r="I72" s="126"/>
      <c r="J72" s="126"/>
      <c r="K72" s="126"/>
      <c r="L72" s="126"/>
      <c r="M72" s="126"/>
      <c r="N72" s="126"/>
      <c r="O72" s="85"/>
      <c r="P72" s="98"/>
      <c r="Q72" s="85"/>
      <c r="R72" s="85"/>
      <c r="S72" s="85"/>
      <c r="T72" s="85"/>
      <c r="U72" s="85"/>
      <c r="V72" s="85"/>
    </row>
    <row r="73" spans="1:22" s="86" customFormat="1" ht="15">
      <c r="A73" s="85"/>
      <c r="B73" s="125"/>
      <c r="C73" s="112"/>
      <c r="D73" s="194"/>
      <c r="E73" s="126"/>
      <c r="F73" s="126"/>
      <c r="G73" s="126"/>
      <c r="H73" s="126"/>
      <c r="I73" s="126"/>
      <c r="J73" s="126"/>
      <c r="K73" s="126"/>
      <c r="L73" s="126"/>
      <c r="M73" s="126"/>
      <c r="N73" s="126"/>
      <c r="O73" s="85"/>
      <c r="P73" s="98"/>
      <c r="Q73" s="85"/>
      <c r="R73" s="85"/>
      <c r="S73" s="85"/>
      <c r="T73" s="85"/>
      <c r="U73" s="85"/>
      <c r="V73" s="85"/>
    </row>
    <row r="74" spans="1:22" s="86" customFormat="1" ht="15">
      <c r="A74" s="85"/>
      <c r="B74" s="125"/>
      <c r="C74" s="112"/>
      <c r="D74" s="112"/>
      <c r="E74" s="466" t="s">
        <v>312</v>
      </c>
      <c r="F74" s="467"/>
      <c r="G74" s="467"/>
      <c r="H74" s="467"/>
      <c r="I74" s="467"/>
      <c r="J74" s="287" t="s">
        <v>313</v>
      </c>
      <c r="K74" s="126"/>
      <c r="L74" s="126"/>
      <c r="M74" s="126"/>
      <c r="N74" s="126"/>
      <c r="O74" s="85"/>
      <c r="P74" s="98"/>
      <c r="Q74" s="85"/>
      <c r="R74" s="85"/>
      <c r="S74" s="85"/>
      <c r="T74" s="85"/>
      <c r="U74" s="85"/>
      <c r="V74" s="85"/>
    </row>
    <row r="75" spans="1:22" ht="45" customHeight="1">
      <c r="A75" s="99"/>
      <c r="B75" s="459" t="s">
        <v>222</v>
      </c>
      <c r="C75" s="460"/>
      <c r="D75" s="135"/>
      <c r="E75" s="390" t="s">
        <v>325</v>
      </c>
      <c r="F75" s="391"/>
      <c r="G75" s="391"/>
      <c r="H75" s="391"/>
      <c r="I75" s="392"/>
      <c r="J75" s="306">
        <v>5</v>
      </c>
      <c r="K75" s="99"/>
      <c r="L75" s="99"/>
      <c r="M75" s="99"/>
      <c r="N75" s="99"/>
      <c r="O75" s="99"/>
      <c r="P75" s="99"/>
      <c r="Q75" s="99"/>
      <c r="R75" s="99"/>
      <c r="S75" s="99"/>
      <c r="T75" s="99"/>
      <c r="U75" s="99"/>
      <c r="V75" s="99"/>
    </row>
    <row r="76" spans="1:22" ht="15">
      <c r="A76" s="99"/>
      <c r="B76" s="461" t="s">
        <v>174</v>
      </c>
      <c r="C76" s="462"/>
      <c r="D76" s="136"/>
      <c r="E76" s="393" t="s">
        <v>322</v>
      </c>
      <c r="F76" s="394"/>
      <c r="G76" s="394"/>
      <c r="H76" s="394"/>
      <c r="I76" s="395"/>
      <c r="J76" s="307">
        <v>10</v>
      </c>
      <c r="K76" s="99"/>
      <c r="L76" s="99"/>
      <c r="M76" s="99"/>
      <c r="N76" s="99"/>
      <c r="O76" s="99"/>
      <c r="P76" s="99"/>
      <c r="Q76" s="99"/>
      <c r="R76" s="99"/>
      <c r="S76" s="99"/>
      <c r="T76" s="99"/>
      <c r="U76" s="99"/>
      <c r="V76" s="99"/>
    </row>
    <row r="77" spans="1:22" ht="15">
      <c r="A77" s="99"/>
      <c r="B77" s="197" t="s">
        <v>176</v>
      </c>
      <c r="C77" s="198" t="e">
        <f>SLOPE(H53:H57,D53:D57)</f>
        <v>#DIV/0!</v>
      </c>
      <c r="D77" s="137"/>
      <c r="E77" s="396"/>
      <c r="F77" s="397"/>
      <c r="G77" s="397"/>
      <c r="H77" s="397"/>
      <c r="I77" s="398"/>
      <c r="J77" s="288"/>
      <c r="K77" s="99"/>
      <c r="L77" s="99"/>
      <c r="M77" s="99"/>
      <c r="N77" s="99"/>
      <c r="O77" s="99"/>
      <c r="P77" s="99"/>
      <c r="Q77" s="99"/>
      <c r="R77" s="99"/>
      <c r="S77" s="99"/>
      <c r="T77" s="99"/>
      <c r="U77" s="99"/>
      <c r="V77" s="99"/>
    </row>
    <row r="78" spans="1:22" ht="15">
      <c r="A78" s="99"/>
      <c r="B78" s="197" t="s">
        <v>175</v>
      </c>
      <c r="C78" s="198" t="e">
        <f>INTERCEPT(H53:H57,D53:D57)</f>
        <v>#DIV/0!</v>
      </c>
      <c r="D78" s="138"/>
      <c r="E78" s="463" t="s">
        <v>321</v>
      </c>
      <c r="F78" s="464"/>
      <c r="G78" s="464"/>
      <c r="H78" s="464"/>
      <c r="I78" s="465"/>
      <c r="J78" s="288">
        <v>20</v>
      </c>
      <c r="K78" s="99"/>
      <c r="L78" s="99"/>
      <c r="M78" s="99"/>
      <c r="N78" s="99"/>
      <c r="O78" s="99"/>
      <c r="P78" s="99"/>
      <c r="Q78" s="99"/>
      <c r="R78" s="99"/>
      <c r="S78" s="99"/>
      <c r="T78" s="99"/>
      <c r="U78" s="99"/>
      <c r="V78" s="99"/>
    </row>
    <row r="79" spans="1:22" ht="15">
      <c r="A79" s="99"/>
      <c r="B79" s="199" t="s">
        <v>177</v>
      </c>
      <c r="C79" s="200" t="e">
        <f>CORREL(H53:H57,D53:D57)</f>
        <v>#DIV/0!</v>
      </c>
      <c r="D79" s="139"/>
      <c r="E79" s="140"/>
      <c r="F79" s="99"/>
      <c r="G79" s="99"/>
      <c r="H79" s="99"/>
      <c r="I79" s="99"/>
      <c r="J79" s="99"/>
      <c r="K79" s="99"/>
      <c r="L79" s="99"/>
      <c r="M79" s="99"/>
      <c r="N79" s="99"/>
      <c r="O79" s="99"/>
      <c r="P79" s="99"/>
      <c r="Q79" s="99"/>
      <c r="R79" s="99"/>
      <c r="S79" s="99"/>
      <c r="T79" s="99"/>
      <c r="U79" s="99"/>
      <c r="V79" s="99"/>
    </row>
    <row r="80" spans="2:22" s="141" customFormat="1" ht="15">
      <c r="B80" s="142"/>
      <c r="C80" s="143"/>
      <c r="D80" s="139"/>
      <c r="E80" s="144"/>
      <c r="F80" s="144"/>
      <c r="G80" s="144"/>
      <c r="H80" s="144"/>
      <c r="I80" s="145"/>
      <c r="J80" s="145"/>
      <c r="K80" s="145"/>
      <c r="L80" s="145"/>
      <c r="M80" s="146"/>
      <c r="N80" s="144"/>
      <c r="O80" s="144"/>
      <c r="P80" s="145"/>
      <c r="Q80" s="146"/>
      <c r="R80" s="144"/>
      <c r="S80" s="144"/>
      <c r="T80" s="145"/>
      <c r="U80" s="146"/>
      <c r="V80" s="144"/>
    </row>
    <row r="81" spans="2:17" ht="17.25" customHeight="1">
      <c r="B81" s="147" t="s">
        <v>178</v>
      </c>
      <c r="C81" s="148"/>
      <c r="D81" s="148"/>
      <c r="E81" s="148"/>
      <c r="F81" s="148"/>
      <c r="G81" s="148"/>
      <c r="H81" s="148"/>
      <c r="I81" s="148"/>
      <c r="J81" s="148"/>
      <c r="K81" s="148"/>
      <c r="L81" s="148"/>
      <c r="M81" s="149"/>
      <c r="N81" s="150"/>
      <c r="O81" s="151"/>
      <c r="P81" s="151"/>
      <c r="Q81" s="151"/>
    </row>
    <row r="82" spans="2:17" ht="15">
      <c r="B82" s="380" t="s">
        <v>179</v>
      </c>
      <c r="C82" s="380"/>
      <c r="D82" s="380"/>
      <c r="E82" s="380"/>
      <c r="F82" s="380"/>
      <c r="G82" s="380"/>
      <c r="H82" s="152"/>
      <c r="I82" s="153"/>
      <c r="J82" s="153"/>
      <c r="K82" s="153"/>
      <c r="L82" s="153"/>
      <c r="M82" s="154"/>
      <c r="N82" s="153"/>
      <c r="O82" s="151"/>
      <c r="P82" s="151"/>
      <c r="Q82" s="151"/>
    </row>
    <row r="83" spans="2:17" ht="15">
      <c r="B83" s="379" t="s">
        <v>192</v>
      </c>
      <c r="C83" s="379"/>
      <c r="D83" s="379"/>
      <c r="E83" s="379"/>
      <c r="F83" s="178"/>
      <c r="G83" s="178"/>
      <c r="H83" s="152"/>
      <c r="I83" s="153"/>
      <c r="J83" s="153"/>
      <c r="K83" s="153"/>
      <c r="L83" s="153"/>
      <c r="M83" s="153"/>
      <c r="N83" s="153"/>
      <c r="O83" s="151"/>
      <c r="P83" s="151"/>
      <c r="Q83" s="151"/>
    </row>
    <row r="84" spans="2:14" ht="15">
      <c r="B84" s="384" t="s">
        <v>193</v>
      </c>
      <c r="C84" s="384"/>
      <c r="D84" s="384"/>
      <c r="E84" s="384"/>
      <c r="F84" s="179"/>
      <c r="G84" s="179"/>
      <c r="H84" s="155"/>
      <c r="I84" s="155"/>
      <c r="J84" s="155"/>
      <c r="K84" s="312"/>
      <c r="L84" s="313"/>
      <c r="M84" s="314"/>
      <c r="N84" s="315"/>
    </row>
    <row r="85" spans="8:14" ht="15">
      <c r="H85" s="148"/>
      <c r="I85" s="148"/>
      <c r="J85" s="148"/>
      <c r="K85" s="148"/>
      <c r="L85" s="148"/>
      <c r="M85" s="148"/>
      <c r="N85" s="148"/>
    </row>
    <row r="86" spans="2:19" ht="15.75">
      <c r="B86" s="374" t="s">
        <v>221</v>
      </c>
      <c r="C86" s="374"/>
      <c r="D86" s="374"/>
      <c r="E86" s="148"/>
      <c r="F86" s="148"/>
      <c r="G86" s="148"/>
      <c r="H86" s="148"/>
      <c r="I86" s="148"/>
      <c r="J86" s="148"/>
      <c r="K86" s="148"/>
      <c r="L86" s="148"/>
      <c r="M86" s="148"/>
      <c r="N86" s="148"/>
      <c r="R86" s="159"/>
      <c r="S86" s="159"/>
    </row>
    <row r="87" spans="2:14" ht="21.75" customHeight="1">
      <c r="B87" s="160"/>
      <c r="C87" s="148"/>
      <c r="D87" s="148"/>
      <c r="E87" s="148"/>
      <c r="F87" s="148"/>
      <c r="G87" s="148"/>
      <c r="H87" s="148"/>
      <c r="I87" s="148"/>
      <c r="J87" s="148"/>
      <c r="K87" s="148"/>
      <c r="L87" s="148"/>
      <c r="M87" s="148"/>
      <c r="N87" s="148"/>
    </row>
    <row r="88" spans="1:22" ht="156" customHeight="1" thickBot="1">
      <c r="A88" s="212" t="s">
        <v>224</v>
      </c>
      <c r="B88" s="212" t="s">
        <v>225</v>
      </c>
      <c r="C88" s="212" t="s">
        <v>231</v>
      </c>
      <c r="D88" s="213" t="s">
        <v>232</v>
      </c>
      <c r="E88" s="213" t="s">
        <v>316</v>
      </c>
      <c r="F88" s="213" t="s">
        <v>331</v>
      </c>
      <c r="G88" s="212" t="s">
        <v>332</v>
      </c>
      <c r="H88" s="212" t="s">
        <v>226</v>
      </c>
      <c r="I88" s="212" t="s">
        <v>333</v>
      </c>
      <c r="J88" s="212" t="s">
        <v>341</v>
      </c>
      <c r="K88" s="316" t="s">
        <v>334</v>
      </c>
      <c r="L88" s="99"/>
      <c r="O88" s="101"/>
      <c r="P88" s="101"/>
      <c r="S88" s="99"/>
      <c r="T88" s="99"/>
      <c r="V88" s="99"/>
    </row>
    <row r="89" spans="1:22" ht="14.25" customHeight="1">
      <c r="A89" s="411">
        <v>1</v>
      </c>
      <c r="B89" s="426">
        <f>C30</f>
        <v>0</v>
      </c>
      <c r="C89" s="210">
        <f>C44</f>
        <v>0</v>
      </c>
      <c r="D89" s="210" t="e">
        <f>IF(ISNUMBER(C89),C89/$G$52,"-")</f>
        <v>#DIV/0!</v>
      </c>
      <c r="E89" s="420">
        <v>5</v>
      </c>
      <c r="F89" s="310" t="e">
        <f>EXP((D89-$C$78)/$C$77)*E89/1000</f>
        <v>#DIV/0!</v>
      </c>
      <c r="G89" s="413" t="str">
        <f>IF(ISNUMBER(F89),ROUND((F89+F90)/2,6),"-")</f>
        <v>-</v>
      </c>
      <c r="H89" s="421" t="str">
        <f>IF(G81="-","-",IF(G89&gt;=I89,"&gt;","&lt;"))</f>
        <v>&gt;</v>
      </c>
      <c r="I89" s="422">
        <f>VLOOKUP(E89,D65:E72,2,FALSE)</f>
        <v>0.005</v>
      </c>
      <c r="J89" s="417" t="str">
        <f>IF(G89&lt;0.2,"соответствует","не соответствует")</f>
        <v>не соответствует</v>
      </c>
      <c r="K89" s="415" t="e">
        <f>STDEV(C89:C90)/AVERAGE(C89:C90)</f>
        <v>#DIV/0!</v>
      </c>
      <c r="L89" s="99"/>
      <c r="M89" s="438" t="str">
        <f aca="true" t="shared" si="9" ref="M89:M95">B12</f>
        <v>Наименование набора:</v>
      </c>
      <c r="N89" s="439"/>
      <c r="O89" s="441" t="str">
        <f aca="true" t="shared" si="10" ref="O89:O95">D12</f>
        <v>С004-01 ИФАантибиотик-стрептомицин</v>
      </c>
      <c r="P89" s="442"/>
      <c r="Q89" s="443"/>
      <c r="R89" s="99"/>
      <c r="S89" s="99"/>
      <c r="U89" s="99"/>
      <c r="V89" s="99"/>
    </row>
    <row r="90" spans="1:22" ht="14.25" customHeight="1">
      <c r="A90" s="412"/>
      <c r="B90" s="427"/>
      <c r="C90" s="210">
        <f>D44</f>
        <v>0</v>
      </c>
      <c r="D90" s="210" t="e">
        <f>IF(ISNUMBER(C90),C90/$G$52,"-")</f>
        <v>#DIV/0!</v>
      </c>
      <c r="E90" s="420"/>
      <c r="F90" s="310" t="e">
        <f>EXP((D90-$C$78)/$C$77)*E89/1000</f>
        <v>#DIV/0!</v>
      </c>
      <c r="G90" s="414"/>
      <c r="H90" s="421"/>
      <c r="I90" s="422"/>
      <c r="J90" s="417"/>
      <c r="K90" s="416"/>
      <c r="L90" s="99"/>
      <c r="M90" s="436" t="str">
        <f t="shared" si="9"/>
        <v>Номер лота набора #:</v>
      </c>
      <c r="N90" s="437"/>
      <c r="O90" s="337">
        <f t="shared" si="10"/>
        <v>0</v>
      </c>
      <c r="P90" s="338"/>
      <c r="Q90" s="444"/>
      <c r="R90" s="99"/>
      <c r="S90" s="99"/>
      <c r="T90" s="99"/>
      <c r="U90" s="99"/>
      <c r="V90" s="99"/>
    </row>
    <row r="91" spans="1:22" ht="14.25" customHeight="1">
      <c r="A91" s="411">
        <v>2</v>
      </c>
      <c r="B91" s="426">
        <f>C31</f>
        <v>0</v>
      </c>
      <c r="C91" s="210">
        <f>C45</f>
        <v>0</v>
      </c>
      <c r="D91" s="210" t="e">
        <f>IF(ISNUMBER(C91),C91/$G$52,"-")</f>
        <v>#DIV/0!</v>
      </c>
      <c r="E91" s="420">
        <v>5</v>
      </c>
      <c r="F91" s="310" t="e">
        <f>EXP((D91-$C$78)/$C$77)*E91/1000</f>
        <v>#DIV/0!</v>
      </c>
      <c r="G91" s="413" t="str">
        <f>IF(ISNUMBER(F91),ROUND((F91+F92)/2,6),"-")</f>
        <v>-</v>
      </c>
      <c r="H91" s="421" t="str">
        <f>IF(G81="-","-",IF(G91&gt;=I91,"&gt;","&lt;"))</f>
        <v>&gt;</v>
      </c>
      <c r="I91" s="422">
        <f>VLOOKUP(E91,D65:E72,2,FALSE)</f>
        <v>0.005</v>
      </c>
      <c r="J91" s="417" t="str">
        <f>IF(G91&lt;0.2,"соответствует","не соответствует")</f>
        <v>не соответствует</v>
      </c>
      <c r="K91" s="415" t="e">
        <f>STDEV(C91:C92)/AVERAGE(C91:C92)</f>
        <v>#DIV/0!</v>
      </c>
      <c r="L91" s="99"/>
      <c r="M91" s="436" t="str">
        <f t="shared" si="9"/>
        <v>Тип образца:</v>
      </c>
      <c r="N91" s="437"/>
      <c r="O91" s="337">
        <f t="shared" si="10"/>
      </c>
      <c r="P91" s="338"/>
      <c r="Q91" s="444"/>
      <c r="R91" s="99"/>
      <c r="S91" s="99"/>
      <c r="T91" s="99"/>
      <c r="U91" s="99"/>
      <c r="V91" s="99"/>
    </row>
    <row r="92" spans="1:22" ht="14.25" customHeight="1">
      <c r="A92" s="412"/>
      <c r="B92" s="427"/>
      <c r="C92" s="210">
        <f>D45</f>
        <v>0</v>
      </c>
      <c r="D92" s="210" t="e">
        <f>IF(ISNUMBER(C92),C92/$G$52,"-")</f>
        <v>#DIV/0!</v>
      </c>
      <c r="E92" s="420"/>
      <c r="F92" s="310" t="e">
        <f>EXP((D92-$C$78)/$C$77)*E91/1000</f>
        <v>#DIV/0!</v>
      </c>
      <c r="G92" s="414"/>
      <c r="H92" s="421"/>
      <c r="I92" s="422"/>
      <c r="J92" s="417"/>
      <c r="K92" s="416"/>
      <c r="L92" s="99"/>
      <c r="M92" s="436" t="str">
        <f t="shared" si="9"/>
        <v>Время, дата начала анализа:</v>
      </c>
      <c r="N92" s="437"/>
      <c r="O92" s="337">
        <f t="shared" si="10"/>
        <v>0</v>
      </c>
      <c r="P92" s="338"/>
      <c r="Q92" s="444"/>
      <c r="R92" s="99"/>
      <c r="S92" s="99"/>
      <c r="T92" s="99"/>
      <c r="U92" s="99"/>
      <c r="V92" s="99"/>
    </row>
    <row r="93" spans="1:22" ht="14.25" customHeight="1">
      <c r="A93" s="411">
        <v>3</v>
      </c>
      <c r="B93" s="426">
        <f>E24</f>
        <v>0</v>
      </c>
      <c r="C93" s="210">
        <f>E38</f>
        <v>0</v>
      </c>
      <c r="D93" s="210" t="e">
        <f aca="true" t="shared" si="11" ref="D93:D132">IF(ISNUMBER(C93),C93/$G$52,"-")</f>
        <v>#DIV/0!</v>
      </c>
      <c r="E93" s="420">
        <v>20</v>
      </c>
      <c r="F93" s="310" t="e">
        <f>EXP((D93-$C$78)/$C$77)*E93/1000</f>
        <v>#DIV/0!</v>
      </c>
      <c r="G93" s="413" t="str">
        <f>IF(ISNUMBER(F93),ROUND((F93+F94)/2,6),"-")</f>
        <v>-</v>
      </c>
      <c r="H93" s="421" t="str">
        <f>IF(G81="-","-",IF(G93&gt;=I93,"&gt;","&lt;"))</f>
        <v>&gt;</v>
      </c>
      <c r="I93" s="422">
        <f>VLOOKUP(E93,D65:E72,2,FALSE)</f>
        <v>0.02</v>
      </c>
      <c r="J93" s="417" t="str">
        <f>IF(G93&lt;0.2,"соответствует","не соответствует")</f>
        <v>не соответствует</v>
      </c>
      <c r="K93" s="415" t="e">
        <f>STDEV(C93:C94)/AVERAGE(C93:C94)</f>
        <v>#DIV/0!</v>
      </c>
      <c r="L93" s="99"/>
      <c r="M93" s="436" t="str">
        <f t="shared" si="9"/>
        <v>Время измерения:</v>
      </c>
      <c r="N93" s="437"/>
      <c r="O93" s="337">
        <f t="shared" si="10"/>
      </c>
      <c r="P93" s="338"/>
      <c r="Q93" s="444"/>
      <c r="R93" s="99"/>
      <c r="S93" s="99"/>
      <c r="T93" s="99"/>
      <c r="U93" s="99"/>
      <c r="V93" s="99"/>
    </row>
    <row r="94" spans="1:22" ht="14.25" customHeight="1">
      <c r="A94" s="412"/>
      <c r="B94" s="427"/>
      <c r="C94" s="210">
        <f>F38</f>
        <v>0</v>
      </c>
      <c r="D94" s="210" t="e">
        <f t="shared" si="11"/>
        <v>#DIV/0!</v>
      </c>
      <c r="E94" s="420"/>
      <c r="F94" s="310" t="e">
        <f>EXP((D94-$C$78)/$C$77)*E93/1000</f>
        <v>#DIV/0!</v>
      </c>
      <c r="G94" s="414"/>
      <c r="H94" s="421"/>
      <c r="I94" s="422"/>
      <c r="J94" s="417"/>
      <c r="K94" s="416"/>
      <c r="L94" s="99"/>
      <c r="M94" s="436" t="str">
        <f t="shared" si="9"/>
        <v>Анализ выполнил:</v>
      </c>
      <c r="N94" s="437"/>
      <c r="O94" s="337">
        <f t="shared" si="10"/>
        <v>0</v>
      </c>
      <c r="P94" s="338"/>
      <c r="Q94" s="444"/>
      <c r="R94" s="99"/>
      <c r="S94" s="99"/>
      <c r="T94" s="99"/>
      <c r="U94" s="99"/>
      <c r="V94" s="99"/>
    </row>
    <row r="95" spans="1:22" ht="14.25" customHeight="1" thickBot="1">
      <c r="A95" s="411">
        <v>4</v>
      </c>
      <c r="B95" s="426">
        <f>E25</f>
        <v>0</v>
      </c>
      <c r="C95" s="210">
        <f>E39</f>
        <v>0</v>
      </c>
      <c r="D95" s="210" t="e">
        <f t="shared" si="11"/>
        <v>#DIV/0!</v>
      </c>
      <c r="E95" s="420">
        <v>10</v>
      </c>
      <c r="F95" s="310" t="e">
        <f>EXP((D95-$C$78)/$C$77)*E95/1000</f>
        <v>#DIV/0!</v>
      </c>
      <c r="G95" s="413" t="str">
        <f>IF(ISNUMBER(F95),ROUND((F95+F96)/2,6),"-")</f>
        <v>-</v>
      </c>
      <c r="H95" s="421" t="str">
        <f>IF(G81="-","-",IF(G95&gt;=I95,"&gt;","&lt;"))</f>
        <v>&gt;</v>
      </c>
      <c r="I95" s="422">
        <f>VLOOKUP(E95,D65:E72,2,FALSE)</f>
        <v>0.01</v>
      </c>
      <c r="J95" s="417" t="str">
        <f>IF(G95&lt;0.2,"соответствует","не соответствует")</f>
        <v>не соответствует</v>
      </c>
      <c r="K95" s="415" t="e">
        <f>STDEV(C95:C96)/AVERAGE(C95:C96)</f>
        <v>#DIV/0!</v>
      </c>
      <c r="L95" s="99"/>
      <c r="M95" s="457" t="str">
        <f t="shared" si="9"/>
        <v>Контроль качества провел:</v>
      </c>
      <c r="N95" s="458"/>
      <c r="O95" s="445">
        <f t="shared" si="10"/>
      </c>
      <c r="P95" s="446"/>
      <c r="Q95" s="447"/>
      <c r="R95" s="99"/>
      <c r="S95" s="99"/>
      <c r="T95" s="99"/>
      <c r="U95" s="99"/>
      <c r="V95" s="99"/>
    </row>
    <row r="96" spans="1:22" ht="14.25" customHeight="1">
      <c r="A96" s="412"/>
      <c r="B96" s="427"/>
      <c r="C96" s="210">
        <f>F39</f>
        <v>0</v>
      </c>
      <c r="D96" s="210" t="e">
        <f t="shared" si="11"/>
        <v>#DIV/0!</v>
      </c>
      <c r="E96" s="420"/>
      <c r="F96" s="310" t="e">
        <f>EXP((D96-$C$78)/$C$77)*E95/1000</f>
        <v>#DIV/0!</v>
      </c>
      <c r="G96" s="414"/>
      <c r="H96" s="421"/>
      <c r="I96" s="422"/>
      <c r="J96" s="417"/>
      <c r="K96" s="416"/>
      <c r="L96" s="99"/>
      <c r="O96" s="101"/>
      <c r="R96" s="99"/>
      <c r="S96" s="99"/>
      <c r="T96" s="99"/>
      <c r="U96" s="99"/>
      <c r="V96" s="99"/>
    </row>
    <row r="97" spans="1:22" ht="14.25" customHeight="1">
      <c r="A97" s="411">
        <v>5</v>
      </c>
      <c r="B97" s="426">
        <f>E26</f>
        <v>0</v>
      </c>
      <c r="C97" s="210">
        <f>E40</f>
        <v>0</v>
      </c>
      <c r="D97" s="210" t="e">
        <f t="shared" si="11"/>
        <v>#DIV/0!</v>
      </c>
      <c r="E97" s="420">
        <v>10</v>
      </c>
      <c r="F97" s="310" t="e">
        <f>EXP((D97-$C$78)/$C$77)*E97/1000</f>
        <v>#DIV/0!</v>
      </c>
      <c r="G97" s="413" t="str">
        <f>IF(ISNUMBER(F97),ROUND((F97+F98)/2,6),"-")</f>
        <v>-</v>
      </c>
      <c r="H97" s="421" t="str">
        <f>IF(G81="-","-",IF(G97&gt;=I97,"&gt;","&lt;"))</f>
        <v>&gt;</v>
      </c>
      <c r="I97" s="422">
        <f>VLOOKUP(E97,D65:E72,2,FALSE)</f>
        <v>0.01</v>
      </c>
      <c r="J97" s="417" t="str">
        <f>IF(G97&lt;0.2,"соответствует","не соответствует")</f>
        <v>не соответствует</v>
      </c>
      <c r="K97" s="415" t="e">
        <f>STDEV(C97:C98)/AVERAGE(C97:C98)</f>
        <v>#DIV/0!</v>
      </c>
      <c r="L97" s="99"/>
      <c r="M97" s="440" t="str">
        <f>H10</f>
        <v>ДРУГИЕ СВЕДЕНИЯ</v>
      </c>
      <c r="N97" s="440"/>
      <c r="O97" s="440"/>
      <c r="P97" s="440"/>
      <c r="Q97" s="440"/>
      <c r="R97" s="99"/>
      <c r="S97" s="99"/>
      <c r="T97" s="99"/>
      <c r="U97" s="99"/>
      <c r="V97" s="99"/>
    </row>
    <row r="98" spans="1:22" ht="14.25" customHeight="1">
      <c r="A98" s="412"/>
      <c r="B98" s="427"/>
      <c r="C98" s="210">
        <f>F40</f>
        <v>0</v>
      </c>
      <c r="D98" s="210" t="e">
        <f t="shared" si="11"/>
        <v>#DIV/0!</v>
      </c>
      <c r="E98" s="420"/>
      <c r="F98" s="310" t="e">
        <f>EXP((D98-$C$78)/$C$77)*E97/1000</f>
        <v>#DIV/0!</v>
      </c>
      <c r="G98" s="414"/>
      <c r="H98" s="421"/>
      <c r="I98" s="422"/>
      <c r="J98" s="417"/>
      <c r="K98" s="416"/>
      <c r="L98" s="99"/>
      <c r="M98" s="448">
        <f>H12</f>
      </c>
      <c r="N98" s="449"/>
      <c r="O98" s="449"/>
      <c r="P98" s="449"/>
      <c r="Q98" s="450"/>
      <c r="R98" s="99"/>
      <c r="S98" s="99"/>
      <c r="T98" s="99"/>
      <c r="U98" s="99"/>
      <c r="V98" s="99"/>
    </row>
    <row r="99" spans="1:22" ht="14.25" customHeight="1">
      <c r="A99" s="411">
        <v>6</v>
      </c>
      <c r="B99" s="426">
        <f>E27</f>
        <v>0</v>
      </c>
      <c r="C99" s="210">
        <f>E41</f>
        <v>0</v>
      </c>
      <c r="D99" s="210" t="e">
        <f t="shared" si="11"/>
        <v>#DIV/0!</v>
      </c>
      <c r="E99" s="420">
        <v>10</v>
      </c>
      <c r="F99" s="310" t="e">
        <f>EXP((D99-$C$78)/$C$77)*E99/1000</f>
        <v>#DIV/0!</v>
      </c>
      <c r="G99" s="413" t="str">
        <f>IF(ISNUMBER(F99),ROUND((F99+F100)/2,6),"-")</f>
        <v>-</v>
      </c>
      <c r="H99" s="421" t="str">
        <f>IF(G81="-","-",IF(G99&gt;=I99,"&gt;","&lt;"))</f>
        <v>&gt;</v>
      </c>
      <c r="I99" s="422">
        <f>VLOOKUP(E99,D65:E72,2,FALSE)</f>
        <v>0.01</v>
      </c>
      <c r="J99" s="417" t="str">
        <f>IF(G99&lt;0.2,"соответствует","не соответствует")</f>
        <v>не соответствует</v>
      </c>
      <c r="K99" s="415" t="e">
        <f>STDEV(C99:C100)/AVERAGE(C99:C100)</f>
        <v>#DIV/0!</v>
      </c>
      <c r="L99" s="99"/>
      <c r="M99" s="451"/>
      <c r="N99" s="452"/>
      <c r="O99" s="452"/>
      <c r="P99" s="452"/>
      <c r="Q99" s="453"/>
      <c r="R99" s="99"/>
      <c r="S99" s="99"/>
      <c r="T99" s="99"/>
      <c r="U99" s="99"/>
      <c r="V99" s="99"/>
    </row>
    <row r="100" spans="1:22" ht="14.25" customHeight="1">
      <c r="A100" s="412"/>
      <c r="B100" s="427"/>
      <c r="C100" s="210">
        <f>F41</f>
        <v>0</v>
      </c>
      <c r="D100" s="210" t="e">
        <f t="shared" si="11"/>
        <v>#DIV/0!</v>
      </c>
      <c r="E100" s="420"/>
      <c r="F100" s="310" t="e">
        <f>EXP((D100-$C$78)/$C$77)*E99/1000</f>
        <v>#DIV/0!</v>
      </c>
      <c r="G100" s="414"/>
      <c r="H100" s="421"/>
      <c r="I100" s="422"/>
      <c r="J100" s="417"/>
      <c r="K100" s="416"/>
      <c r="L100" s="99"/>
      <c r="M100" s="451"/>
      <c r="N100" s="452"/>
      <c r="O100" s="452"/>
      <c r="P100" s="452"/>
      <c r="Q100" s="453"/>
      <c r="R100" s="99"/>
      <c r="S100" s="99"/>
      <c r="T100" s="99"/>
      <c r="U100" s="99"/>
      <c r="V100" s="99"/>
    </row>
    <row r="101" spans="1:22" ht="14.25" customHeight="1">
      <c r="A101" s="411">
        <v>7</v>
      </c>
      <c r="B101" s="426">
        <f>E28</f>
        <v>0</v>
      </c>
      <c r="C101" s="210">
        <f>E42</f>
        <v>0</v>
      </c>
      <c r="D101" s="210" t="e">
        <f t="shared" si="11"/>
        <v>#DIV/0!</v>
      </c>
      <c r="E101" s="420">
        <v>10</v>
      </c>
      <c r="F101" s="310" t="e">
        <f>EXP((D101-$C$78)/$C$77)*E101/1000</f>
        <v>#DIV/0!</v>
      </c>
      <c r="G101" s="413" t="str">
        <f>IF(ISNUMBER(F101),ROUND((F101+F102)/2,6),"-")</f>
        <v>-</v>
      </c>
      <c r="H101" s="421" t="str">
        <f>IF(G81="-","-",IF(G101&gt;=I101,"&gt;","&lt;"))</f>
        <v>&gt;</v>
      </c>
      <c r="I101" s="422">
        <f>VLOOKUP(E101,D65:E72,2,FALSE)</f>
        <v>0.01</v>
      </c>
      <c r="J101" s="417" t="str">
        <f>IF(G101&lt;0.2,"соответствует","не соответствует")</f>
        <v>не соответствует</v>
      </c>
      <c r="K101" s="415" t="e">
        <f>STDEV(C101:C102)/AVERAGE(C101:C102)</f>
        <v>#DIV/0!</v>
      </c>
      <c r="L101" s="99"/>
      <c r="M101" s="451"/>
      <c r="N101" s="452"/>
      <c r="O101" s="452"/>
      <c r="P101" s="452"/>
      <c r="Q101" s="453"/>
      <c r="R101" s="99"/>
      <c r="S101" s="99"/>
      <c r="T101" s="99"/>
      <c r="U101" s="99"/>
      <c r="V101" s="99"/>
    </row>
    <row r="102" spans="1:22" ht="14.25" customHeight="1">
      <c r="A102" s="412"/>
      <c r="B102" s="427"/>
      <c r="C102" s="210">
        <f>F42</f>
        <v>0</v>
      </c>
      <c r="D102" s="210" t="e">
        <f t="shared" si="11"/>
        <v>#DIV/0!</v>
      </c>
      <c r="E102" s="420"/>
      <c r="F102" s="310" t="e">
        <f>EXP((D102-$C$78)/$C$77)*E101/1000</f>
        <v>#DIV/0!</v>
      </c>
      <c r="G102" s="414"/>
      <c r="H102" s="421"/>
      <c r="I102" s="422"/>
      <c r="J102" s="417"/>
      <c r="K102" s="416"/>
      <c r="L102" s="99"/>
      <c r="M102" s="451"/>
      <c r="N102" s="452"/>
      <c r="O102" s="452"/>
      <c r="P102" s="452"/>
      <c r="Q102" s="453"/>
      <c r="R102" s="99"/>
      <c r="S102" s="99"/>
      <c r="T102" s="99"/>
      <c r="U102" s="99"/>
      <c r="V102" s="99"/>
    </row>
    <row r="103" spans="1:22" ht="14.25" customHeight="1">
      <c r="A103" s="411">
        <v>8</v>
      </c>
      <c r="B103" s="426">
        <f>E29</f>
        <v>0</v>
      </c>
      <c r="C103" s="210">
        <f>E43</f>
        <v>0</v>
      </c>
      <c r="D103" s="210" t="e">
        <f t="shared" si="11"/>
        <v>#DIV/0!</v>
      </c>
      <c r="E103" s="420">
        <v>10</v>
      </c>
      <c r="F103" s="310" t="e">
        <f>EXP((D103-$C$78)/$C$77)*E103/1000</f>
        <v>#DIV/0!</v>
      </c>
      <c r="G103" s="413" t="str">
        <f>IF(ISNUMBER(F103),ROUND((F103+F104)/2,6),"-")</f>
        <v>-</v>
      </c>
      <c r="H103" s="421" t="str">
        <f>IF(G81="-","-",IF(G103&gt;=I103,"&gt;","&lt;"))</f>
        <v>&gt;</v>
      </c>
      <c r="I103" s="422">
        <f>VLOOKUP(E103,D65:E72,2,FALSE)</f>
        <v>0.01</v>
      </c>
      <c r="J103" s="417" t="str">
        <f>IF(G103&lt;0.2,"соответствует","не соответствует")</f>
        <v>не соответствует</v>
      </c>
      <c r="K103" s="415" t="e">
        <f>STDEV(C103:C104)/AVERAGE(C103:C104)</f>
        <v>#DIV/0!</v>
      </c>
      <c r="L103" s="99"/>
      <c r="M103" s="454"/>
      <c r="N103" s="455"/>
      <c r="O103" s="455"/>
      <c r="P103" s="455"/>
      <c r="Q103" s="456"/>
      <c r="R103" s="99"/>
      <c r="S103" s="99"/>
      <c r="T103" s="99"/>
      <c r="U103" s="99"/>
      <c r="V103" s="99"/>
    </row>
    <row r="104" spans="1:22" ht="14.25" customHeight="1">
      <c r="A104" s="412"/>
      <c r="B104" s="427"/>
      <c r="C104" s="210">
        <f>F43</f>
        <v>0</v>
      </c>
      <c r="D104" s="210" t="e">
        <f t="shared" si="11"/>
        <v>#DIV/0!</v>
      </c>
      <c r="E104" s="420"/>
      <c r="F104" s="310" t="e">
        <f>EXP((D104-$C$78)/$C$77)*E103/1000</f>
        <v>#DIV/0!</v>
      </c>
      <c r="G104" s="414"/>
      <c r="H104" s="421"/>
      <c r="I104" s="422"/>
      <c r="J104" s="417"/>
      <c r="K104" s="416"/>
      <c r="L104" s="99"/>
      <c r="M104" s="99"/>
      <c r="N104" s="99"/>
      <c r="O104" s="99"/>
      <c r="P104" s="99"/>
      <c r="Q104" s="99"/>
      <c r="R104" s="99"/>
      <c r="S104" s="99"/>
      <c r="T104" s="99"/>
      <c r="U104" s="99"/>
      <c r="V104" s="99"/>
    </row>
    <row r="105" spans="1:22" ht="14.25" customHeight="1">
      <c r="A105" s="411">
        <v>9</v>
      </c>
      <c r="B105" s="426">
        <f>E30</f>
        <v>0</v>
      </c>
      <c r="C105" s="210">
        <f>E44</f>
        <v>0</v>
      </c>
      <c r="D105" s="210" t="e">
        <f t="shared" si="11"/>
        <v>#DIV/0!</v>
      </c>
      <c r="E105" s="420">
        <v>10</v>
      </c>
      <c r="F105" s="310" t="e">
        <f>EXP((D105-$C$78)/$C$77)*E105/1000</f>
        <v>#DIV/0!</v>
      </c>
      <c r="G105" s="413" t="str">
        <f>IF(ISNUMBER(F105),ROUND((F105+F106)/2,6),"-")</f>
        <v>-</v>
      </c>
      <c r="H105" s="421" t="str">
        <f>IF(G81="-","-",IF(G105&gt;=I105,"&gt;","&lt;"))</f>
        <v>&gt;</v>
      </c>
      <c r="I105" s="422">
        <f>VLOOKUP(E105,D65:E72,2,FALSE)</f>
        <v>0.01</v>
      </c>
      <c r="J105" s="417" t="str">
        <f>IF(G105&lt;0.2,"соответствует","не соответствует")</f>
        <v>не соответствует</v>
      </c>
      <c r="K105" s="415" t="e">
        <f>STDEV(C105:C106)/AVERAGE(C105:C106)</f>
        <v>#DIV/0!</v>
      </c>
      <c r="L105" s="99"/>
      <c r="M105" s="99"/>
      <c r="N105" s="99"/>
      <c r="O105" s="99"/>
      <c r="P105" s="99"/>
      <c r="Q105" s="99"/>
      <c r="R105" s="99"/>
      <c r="S105" s="99"/>
      <c r="T105" s="99"/>
      <c r="U105" s="99"/>
      <c r="V105" s="99"/>
    </row>
    <row r="106" spans="1:22" ht="14.25" customHeight="1">
      <c r="A106" s="412"/>
      <c r="B106" s="427"/>
      <c r="C106" s="210">
        <f>F44</f>
        <v>0</v>
      </c>
      <c r="D106" s="210" t="e">
        <f t="shared" si="11"/>
        <v>#DIV/0!</v>
      </c>
      <c r="E106" s="420"/>
      <c r="F106" s="310" t="e">
        <f>EXP((D106-$C$78)/$C$77)*E105/1000</f>
        <v>#DIV/0!</v>
      </c>
      <c r="G106" s="414"/>
      <c r="H106" s="421"/>
      <c r="I106" s="422"/>
      <c r="J106" s="417"/>
      <c r="K106" s="416"/>
      <c r="L106" s="99"/>
      <c r="M106" s="99"/>
      <c r="N106" s="99"/>
      <c r="O106" s="99"/>
      <c r="P106" s="99"/>
      <c r="Q106" s="99"/>
      <c r="R106" s="99"/>
      <c r="S106" s="99"/>
      <c r="T106" s="99"/>
      <c r="U106" s="99"/>
      <c r="V106" s="99"/>
    </row>
    <row r="107" spans="1:22" ht="14.25" customHeight="1">
      <c r="A107" s="411">
        <v>10</v>
      </c>
      <c r="B107" s="426">
        <f>E31</f>
        <v>0</v>
      </c>
      <c r="C107" s="210">
        <f>E45</f>
        <v>0</v>
      </c>
      <c r="D107" s="210" t="e">
        <f t="shared" si="11"/>
        <v>#DIV/0!</v>
      </c>
      <c r="E107" s="420">
        <v>10</v>
      </c>
      <c r="F107" s="310" t="e">
        <f>EXP((D107-$C$78)/$C$77)*E107/1000</f>
        <v>#DIV/0!</v>
      </c>
      <c r="G107" s="413" t="str">
        <f>IF(ISNUMBER(F107),ROUND((F107+F108)/2,6),"-")</f>
        <v>-</v>
      </c>
      <c r="H107" s="421" t="str">
        <f>IF(G81="-","-",IF(G107&gt;=I107,"&gt;","&lt;"))</f>
        <v>&gt;</v>
      </c>
      <c r="I107" s="422">
        <f>VLOOKUP(E107,D65:E72,2,FALSE)</f>
        <v>0.01</v>
      </c>
      <c r="J107" s="417" t="str">
        <f>IF(G107&lt;0.2,"соответствует","не соответствует")</f>
        <v>не соответствует</v>
      </c>
      <c r="K107" s="415" t="e">
        <f>STDEV(C107:C108)/AVERAGE(C107:C108)</f>
        <v>#DIV/0!</v>
      </c>
      <c r="L107" s="99"/>
      <c r="M107" s="99"/>
      <c r="N107" s="99"/>
      <c r="O107" s="99"/>
      <c r="P107" s="99"/>
      <c r="Q107" s="99"/>
      <c r="R107" s="99"/>
      <c r="S107" s="99"/>
      <c r="T107" s="99"/>
      <c r="U107" s="99"/>
      <c r="V107" s="99"/>
    </row>
    <row r="108" spans="1:22" ht="14.25" customHeight="1">
      <c r="A108" s="412"/>
      <c r="B108" s="427"/>
      <c r="C108" s="210">
        <f>F45</f>
        <v>0</v>
      </c>
      <c r="D108" s="210" t="e">
        <f t="shared" si="11"/>
        <v>#DIV/0!</v>
      </c>
      <c r="E108" s="420"/>
      <c r="F108" s="310" t="e">
        <f>EXP((D108-$C$78)/$C$77)*E107/1000</f>
        <v>#DIV/0!</v>
      </c>
      <c r="G108" s="414"/>
      <c r="H108" s="421"/>
      <c r="I108" s="422"/>
      <c r="J108" s="417"/>
      <c r="K108" s="416"/>
      <c r="L108" s="99"/>
      <c r="M108" s="99"/>
      <c r="N108" s="99"/>
      <c r="O108" s="99"/>
      <c r="P108" s="99"/>
      <c r="Q108" s="99"/>
      <c r="R108" s="99"/>
      <c r="S108" s="99"/>
      <c r="T108" s="99"/>
      <c r="U108" s="99"/>
      <c r="V108" s="99"/>
    </row>
    <row r="109" spans="1:22" ht="14.25" customHeight="1">
      <c r="A109" s="411">
        <v>11</v>
      </c>
      <c r="B109" s="426">
        <f>G24</f>
        <v>0</v>
      </c>
      <c r="C109" s="210">
        <f>G38</f>
        <v>0</v>
      </c>
      <c r="D109" s="210" t="e">
        <f t="shared" si="11"/>
        <v>#DIV/0!</v>
      </c>
      <c r="E109" s="420">
        <v>10</v>
      </c>
      <c r="F109" s="310" t="e">
        <f>EXP((D109-$C$78)/$C$77)*E109/1000</f>
        <v>#DIV/0!</v>
      </c>
      <c r="G109" s="413" t="str">
        <f>IF(ISNUMBER(F109),ROUND((F109+F110)/2,6),"-")</f>
        <v>-</v>
      </c>
      <c r="H109" s="421" t="str">
        <f>IF(G81="-","-",IF(G109&gt;=I109,"&gt;","&lt;"))</f>
        <v>&gt;</v>
      </c>
      <c r="I109" s="422">
        <f>VLOOKUP(E109,D65:E72,2,FALSE)</f>
        <v>0.01</v>
      </c>
      <c r="J109" s="417" t="str">
        <f>IF(G109&lt;0.2,"соответствует","не соответствует")</f>
        <v>не соответствует</v>
      </c>
      <c r="K109" s="415" t="e">
        <f>STDEV(C109:C110)/AVERAGE(C109:C110)</f>
        <v>#DIV/0!</v>
      </c>
      <c r="L109" s="99"/>
      <c r="M109" s="99"/>
      <c r="N109" s="99"/>
      <c r="O109" s="99"/>
      <c r="P109" s="99"/>
      <c r="Q109" s="99"/>
      <c r="R109" s="99"/>
      <c r="S109" s="99"/>
      <c r="T109" s="99"/>
      <c r="U109" s="99"/>
      <c r="V109" s="99"/>
    </row>
    <row r="110" spans="1:22" ht="14.25" customHeight="1">
      <c r="A110" s="412"/>
      <c r="B110" s="427"/>
      <c r="C110" s="210">
        <f>H38</f>
        <v>0</v>
      </c>
      <c r="D110" s="210" t="e">
        <f t="shared" si="11"/>
        <v>#DIV/0!</v>
      </c>
      <c r="E110" s="420"/>
      <c r="F110" s="310" t="e">
        <f>EXP((D110-$C$78)/$C$77)*E109/1000</f>
        <v>#DIV/0!</v>
      </c>
      <c r="G110" s="414"/>
      <c r="H110" s="421"/>
      <c r="I110" s="422"/>
      <c r="J110" s="417"/>
      <c r="K110" s="416"/>
      <c r="L110" s="99"/>
      <c r="M110" s="99"/>
      <c r="N110" s="99"/>
      <c r="O110" s="99"/>
      <c r="P110" s="99"/>
      <c r="Q110" s="99"/>
      <c r="R110" s="99"/>
      <c r="S110" s="99"/>
      <c r="T110" s="99"/>
      <c r="U110" s="99"/>
      <c r="V110" s="99"/>
    </row>
    <row r="111" spans="1:22" ht="14.25" customHeight="1">
      <c r="A111" s="411">
        <v>12</v>
      </c>
      <c r="B111" s="426">
        <f>G25</f>
        <v>0</v>
      </c>
      <c r="C111" s="210">
        <f>G39</f>
        <v>0</v>
      </c>
      <c r="D111" s="210" t="e">
        <f t="shared" si="11"/>
        <v>#DIV/0!</v>
      </c>
      <c r="E111" s="420">
        <v>10</v>
      </c>
      <c r="F111" s="310" t="e">
        <f>EXP((D111-$C$78)/$C$77)*E111/1000</f>
        <v>#DIV/0!</v>
      </c>
      <c r="G111" s="413" t="str">
        <f>IF(ISNUMBER(F111),ROUND((F111+F112)/2,6),"-")</f>
        <v>-</v>
      </c>
      <c r="H111" s="421" t="str">
        <f>IF(G81="-","-",IF(G111&gt;=I111,"&gt;","&lt;"))</f>
        <v>&gt;</v>
      </c>
      <c r="I111" s="422">
        <f>VLOOKUP(E111,D65:E72,2,FALSE)</f>
        <v>0.01</v>
      </c>
      <c r="J111" s="417" t="str">
        <f>IF(G111&lt;0.2,"соответствует","не соответствует")</f>
        <v>не соответствует</v>
      </c>
      <c r="K111" s="415" t="e">
        <f>STDEV(C111:C112)/AVERAGE(C111:C112)</f>
        <v>#DIV/0!</v>
      </c>
      <c r="L111" s="99"/>
      <c r="M111" s="99"/>
      <c r="N111" s="99"/>
      <c r="O111" s="99"/>
      <c r="P111" s="99"/>
      <c r="Q111" s="99"/>
      <c r="R111" s="99"/>
      <c r="S111" s="99"/>
      <c r="T111" s="99"/>
      <c r="U111" s="99"/>
      <c r="V111" s="99"/>
    </row>
    <row r="112" spans="1:22" ht="14.25" customHeight="1">
      <c r="A112" s="412"/>
      <c r="B112" s="427"/>
      <c r="C112" s="210">
        <f>H39</f>
        <v>0</v>
      </c>
      <c r="D112" s="210" t="e">
        <f t="shared" si="11"/>
        <v>#DIV/0!</v>
      </c>
      <c r="E112" s="420"/>
      <c r="F112" s="310" t="e">
        <f>EXP((D112-$C$78)/$C$77)*E111/1000</f>
        <v>#DIV/0!</v>
      </c>
      <c r="G112" s="414"/>
      <c r="H112" s="421"/>
      <c r="I112" s="422"/>
      <c r="J112" s="417"/>
      <c r="K112" s="416"/>
      <c r="L112" s="99"/>
      <c r="M112" s="99"/>
      <c r="N112" s="99"/>
      <c r="O112" s="99"/>
      <c r="P112" s="99"/>
      <c r="Q112" s="99"/>
      <c r="R112" s="99"/>
      <c r="S112" s="99"/>
      <c r="T112" s="99"/>
      <c r="U112" s="99"/>
      <c r="V112" s="99"/>
    </row>
    <row r="113" spans="1:22" ht="14.25" customHeight="1">
      <c r="A113" s="411">
        <v>13</v>
      </c>
      <c r="B113" s="426">
        <f>G26</f>
        <v>0</v>
      </c>
      <c r="C113" s="210">
        <f>G40</f>
        <v>0</v>
      </c>
      <c r="D113" s="210" t="e">
        <f t="shared" si="11"/>
        <v>#DIV/0!</v>
      </c>
      <c r="E113" s="420">
        <v>10</v>
      </c>
      <c r="F113" s="310" t="e">
        <f>EXP((D113-$C$78)/$C$77)*E113/1000</f>
        <v>#DIV/0!</v>
      </c>
      <c r="G113" s="413" t="str">
        <f>IF(ISNUMBER(F113),ROUND((F113+F114)/2,6),"-")</f>
        <v>-</v>
      </c>
      <c r="H113" s="421" t="str">
        <f>IF(G81="-","-",IF(G113&gt;=I113,"&gt;","&lt;"))</f>
        <v>&gt;</v>
      </c>
      <c r="I113" s="422">
        <f>VLOOKUP(E113,D65:E72,2,FALSE)</f>
        <v>0.01</v>
      </c>
      <c r="J113" s="417" t="str">
        <f>IF(G113&lt;0.2,"соответствует","не соответствует")</f>
        <v>не соответствует</v>
      </c>
      <c r="K113" s="415" t="e">
        <f>STDEV(C113:C114)/AVERAGE(C113:C114)</f>
        <v>#DIV/0!</v>
      </c>
      <c r="L113" s="99"/>
      <c r="M113" s="99"/>
      <c r="N113" s="99"/>
      <c r="O113" s="99"/>
      <c r="P113" s="99"/>
      <c r="Q113" s="99"/>
      <c r="R113" s="99"/>
      <c r="S113" s="99"/>
      <c r="T113" s="99"/>
      <c r="U113" s="99"/>
      <c r="V113" s="99"/>
    </row>
    <row r="114" spans="1:22" ht="14.25" customHeight="1">
      <c r="A114" s="412"/>
      <c r="B114" s="427"/>
      <c r="C114" s="210">
        <f>H40</f>
        <v>0</v>
      </c>
      <c r="D114" s="210" t="e">
        <f t="shared" si="11"/>
        <v>#DIV/0!</v>
      </c>
      <c r="E114" s="420"/>
      <c r="F114" s="310" t="e">
        <f>EXP((D114-$C$78)/$C$77)*E113/1000</f>
        <v>#DIV/0!</v>
      </c>
      <c r="G114" s="414"/>
      <c r="H114" s="421"/>
      <c r="I114" s="422"/>
      <c r="J114" s="417"/>
      <c r="K114" s="416"/>
      <c r="L114" s="99"/>
      <c r="M114" s="99"/>
      <c r="N114" s="99"/>
      <c r="O114" s="99"/>
      <c r="P114" s="99"/>
      <c r="Q114" s="99"/>
      <c r="R114" s="99"/>
      <c r="S114" s="99"/>
      <c r="T114" s="99"/>
      <c r="U114" s="99"/>
      <c r="V114" s="99"/>
    </row>
    <row r="115" spans="1:22" ht="14.25" customHeight="1">
      <c r="A115" s="411">
        <v>14</v>
      </c>
      <c r="B115" s="426">
        <f>G27</f>
        <v>0</v>
      </c>
      <c r="C115" s="210">
        <f>G41</f>
        <v>0</v>
      </c>
      <c r="D115" s="210" t="e">
        <f t="shared" si="11"/>
        <v>#DIV/0!</v>
      </c>
      <c r="E115" s="420">
        <v>10</v>
      </c>
      <c r="F115" s="310" t="e">
        <f>EXP((D115-$C$78)/$C$77)*E115/1000</f>
        <v>#DIV/0!</v>
      </c>
      <c r="G115" s="413" t="str">
        <f>IF(ISNUMBER(F115),ROUND((F115+F116)/2,6),"-")</f>
        <v>-</v>
      </c>
      <c r="H115" s="421" t="str">
        <f>IF(G81="-","-",IF(G115&gt;=I115,"&gt;","&lt;"))</f>
        <v>&gt;</v>
      </c>
      <c r="I115" s="422">
        <f>VLOOKUP(E115,D65:E72,2,FALSE)</f>
        <v>0.01</v>
      </c>
      <c r="J115" s="417" t="str">
        <f>IF(G115&lt;0.2,"соответствует","не соответствует")</f>
        <v>не соответствует</v>
      </c>
      <c r="K115" s="415" t="e">
        <f>STDEV(C115:C116)/AVERAGE(C115:C116)</f>
        <v>#DIV/0!</v>
      </c>
      <c r="L115" s="99"/>
      <c r="M115" s="99"/>
      <c r="N115" s="99"/>
      <c r="O115" s="99"/>
      <c r="P115" s="99"/>
      <c r="Q115" s="99"/>
      <c r="R115" s="99"/>
      <c r="S115" s="99"/>
      <c r="T115" s="99"/>
      <c r="U115" s="99"/>
      <c r="V115" s="99"/>
    </row>
    <row r="116" spans="1:22" ht="14.25" customHeight="1">
      <c r="A116" s="412"/>
      <c r="B116" s="427"/>
      <c r="C116" s="210">
        <f>H41</f>
        <v>0</v>
      </c>
      <c r="D116" s="210" t="e">
        <f t="shared" si="11"/>
        <v>#DIV/0!</v>
      </c>
      <c r="E116" s="420"/>
      <c r="F116" s="310" t="e">
        <f>EXP((D116-$C$78)/$C$77)*E115/1000</f>
        <v>#DIV/0!</v>
      </c>
      <c r="G116" s="414"/>
      <c r="H116" s="421"/>
      <c r="I116" s="422"/>
      <c r="J116" s="417"/>
      <c r="K116" s="416"/>
      <c r="L116" s="99"/>
      <c r="M116" s="99"/>
      <c r="N116" s="99"/>
      <c r="O116" s="99"/>
      <c r="P116" s="99"/>
      <c r="Q116" s="99"/>
      <c r="R116" s="99"/>
      <c r="S116" s="99"/>
      <c r="T116" s="99"/>
      <c r="U116" s="99"/>
      <c r="V116" s="99"/>
    </row>
    <row r="117" spans="1:22" ht="14.25" customHeight="1">
      <c r="A117" s="411">
        <v>15</v>
      </c>
      <c r="B117" s="426">
        <f>G28</f>
        <v>0</v>
      </c>
      <c r="C117" s="210">
        <f>G42</f>
        <v>0</v>
      </c>
      <c r="D117" s="210" t="e">
        <f t="shared" si="11"/>
        <v>#DIV/0!</v>
      </c>
      <c r="E117" s="420">
        <v>10</v>
      </c>
      <c r="F117" s="310" t="e">
        <f>EXP((D117-$C$78)/$C$77)*E117/1000</f>
        <v>#DIV/0!</v>
      </c>
      <c r="G117" s="413" t="str">
        <f>IF(ISNUMBER(F117),ROUND((F117+F118)/2,6),"-")</f>
        <v>-</v>
      </c>
      <c r="H117" s="421" t="str">
        <f>IF(G81="-","-",IF(G117&gt;=I117,"&gt;","&lt;"))</f>
        <v>&gt;</v>
      </c>
      <c r="I117" s="422">
        <f>VLOOKUP(E117,D65:E72,2,FALSE)</f>
        <v>0.01</v>
      </c>
      <c r="J117" s="417" t="str">
        <f>IF(G117&lt;0.2,"соответствует","не соответствует")</f>
        <v>не соответствует</v>
      </c>
      <c r="K117" s="415" t="e">
        <f>STDEV(C117:C118)/AVERAGE(C117:C118)</f>
        <v>#DIV/0!</v>
      </c>
      <c r="L117" s="99"/>
      <c r="M117" s="99"/>
      <c r="N117" s="99"/>
      <c r="O117" s="99"/>
      <c r="P117" s="99"/>
      <c r="Q117" s="99"/>
      <c r="R117" s="99"/>
      <c r="S117" s="99"/>
      <c r="T117" s="99"/>
      <c r="U117" s="99"/>
      <c r="V117" s="99"/>
    </row>
    <row r="118" spans="1:22" ht="14.25" customHeight="1">
      <c r="A118" s="412"/>
      <c r="B118" s="427"/>
      <c r="C118" s="210">
        <f>H42</f>
        <v>0</v>
      </c>
      <c r="D118" s="210" t="e">
        <f t="shared" si="11"/>
        <v>#DIV/0!</v>
      </c>
      <c r="E118" s="420"/>
      <c r="F118" s="310" t="e">
        <f>EXP((D118-$C$78)/$C$77)*E117/1000</f>
        <v>#DIV/0!</v>
      </c>
      <c r="G118" s="414"/>
      <c r="H118" s="421"/>
      <c r="I118" s="422"/>
      <c r="J118" s="417"/>
      <c r="K118" s="416"/>
      <c r="L118" s="99"/>
      <c r="M118" s="99"/>
      <c r="N118" s="99"/>
      <c r="O118" s="99"/>
      <c r="P118" s="99"/>
      <c r="Q118" s="99"/>
      <c r="R118" s="99"/>
      <c r="S118" s="99"/>
      <c r="T118" s="99"/>
      <c r="U118" s="99"/>
      <c r="V118" s="99"/>
    </row>
    <row r="119" spans="1:22" ht="14.25" customHeight="1">
      <c r="A119" s="411">
        <v>16</v>
      </c>
      <c r="B119" s="426">
        <f>G29</f>
        <v>0</v>
      </c>
      <c r="C119" s="210">
        <f>G43</f>
        <v>0</v>
      </c>
      <c r="D119" s="210" t="e">
        <f t="shared" si="11"/>
        <v>#DIV/0!</v>
      </c>
      <c r="E119" s="420">
        <v>10</v>
      </c>
      <c r="F119" s="310" t="e">
        <f>EXP((D119-$C$78)/$C$77)*E119/1000</f>
        <v>#DIV/0!</v>
      </c>
      <c r="G119" s="413" t="str">
        <f>IF(ISNUMBER(F119),ROUND((F119+F120)/2,6),"-")</f>
        <v>-</v>
      </c>
      <c r="H119" s="421" t="str">
        <f>IF(G81="-","-",IF(G119&gt;=I119,"&gt;","&lt;"))</f>
        <v>&gt;</v>
      </c>
      <c r="I119" s="422">
        <f>VLOOKUP(E119,D65:E72,2,FALSE)</f>
        <v>0.01</v>
      </c>
      <c r="J119" s="417" t="str">
        <f>IF(G119&lt;0.2,"соответствует","не соответствует")</f>
        <v>не соответствует</v>
      </c>
      <c r="K119" s="415" t="e">
        <f>STDEV(C119:C120)/AVERAGE(C119:C120)</f>
        <v>#DIV/0!</v>
      </c>
      <c r="L119" s="99"/>
      <c r="M119" s="99"/>
      <c r="N119" s="99"/>
      <c r="O119" s="99"/>
      <c r="P119" s="99"/>
      <c r="Q119" s="99"/>
      <c r="R119" s="99"/>
      <c r="S119" s="99"/>
      <c r="T119" s="99"/>
      <c r="U119" s="99"/>
      <c r="V119" s="99"/>
    </row>
    <row r="120" spans="1:22" ht="14.25" customHeight="1">
      <c r="A120" s="412"/>
      <c r="B120" s="427"/>
      <c r="C120" s="210">
        <f>H43</f>
        <v>0</v>
      </c>
      <c r="D120" s="210" t="e">
        <f t="shared" si="11"/>
        <v>#DIV/0!</v>
      </c>
      <c r="E120" s="420"/>
      <c r="F120" s="310" t="e">
        <f>EXP((D120-$C$78)/$C$77)*E119/1000</f>
        <v>#DIV/0!</v>
      </c>
      <c r="G120" s="414"/>
      <c r="H120" s="421"/>
      <c r="I120" s="422"/>
      <c r="J120" s="417"/>
      <c r="K120" s="416"/>
      <c r="L120" s="99"/>
      <c r="M120" s="99"/>
      <c r="N120" s="99"/>
      <c r="O120" s="99"/>
      <c r="P120" s="99"/>
      <c r="Q120" s="99"/>
      <c r="R120" s="99"/>
      <c r="S120" s="99"/>
      <c r="T120" s="99"/>
      <c r="U120" s="99"/>
      <c r="V120" s="99"/>
    </row>
    <row r="121" spans="1:22" ht="14.25" customHeight="1">
      <c r="A121" s="411">
        <v>17</v>
      </c>
      <c r="B121" s="426">
        <f>G30</f>
        <v>0</v>
      </c>
      <c r="C121" s="210">
        <f>G44</f>
        <v>0</v>
      </c>
      <c r="D121" s="210" t="e">
        <f t="shared" si="11"/>
        <v>#DIV/0!</v>
      </c>
      <c r="E121" s="420">
        <v>10</v>
      </c>
      <c r="F121" s="310" t="e">
        <f>EXP((D121-$C$78)/$C$77)*E121/1000</f>
        <v>#DIV/0!</v>
      </c>
      <c r="G121" s="413" t="str">
        <f>IF(ISNUMBER(F121),ROUND((F121+F122)/2,6),"-")</f>
        <v>-</v>
      </c>
      <c r="H121" s="421" t="str">
        <f>IF(G81="-","-",IF(G121&gt;=I121,"&gt;","&lt;"))</f>
        <v>&gt;</v>
      </c>
      <c r="I121" s="422">
        <f>VLOOKUP(E121,D65:E72,2,FALSE)</f>
        <v>0.01</v>
      </c>
      <c r="J121" s="417" t="str">
        <f>IF(G121&lt;0.2,"соответствует","не соответствует")</f>
        <v>не соответствует</v>
      </c>
      <c r="K121" s="415" t="e">
        <f>STDEV(C121:C122)/AVERAGE(C121:C122)</f>
        <v>#DIV/0!</v>
      </c>
      <c r="L121" s="99"/>
      <c r="M121" s="99"/>
      <c r="N121" s="99"/>
      <c r="O121" s="99"/>
      <c r="P121" s="99"/>
      <c r="Q121" s="99"/>
      <c r="R121" s="99"/>
      <c r="S121" s="99"/>
      <c r="T121" s="99"/>
      <c r="U121" s="99"/>
      <c r="V121" s="99"/>
    </row>
    <row r="122" spans="1:22" ht="14.25" customHeight="1">
      <c r="A122" s="412"/>
      <c r="B122" s="427"/>
      <c r="C122" s="210">
        <f>H44</f>
        <v>0</v>
      </c>
      <c r="D122" s="210" t="e">
        <f t="shared" si="11"/>
        <v>#DIV/0!</v>
      </c>
      <c r="E122" s="420"/>
      <c r="F122" s="310" t="e">
        <f>EXP((D122-$C$78)/$C$77)*E121/1000</f>
        <v>#DIV/0!</v>
      </c>
      <c r="G122" s="414"/>
      <c r="H122" s="421"/>
      <c r="I122" s="422"/>
      <c r="J122" s="417"/>
      <c r="K122" s="416"/>
      <c r="L122" s="99"/>
      <c r="M122" s="99"/>
      <c r="N122" s="99"/>
      <c r="O122" s="99"/>
      <c r="P122" s="99"/>
      <c r="Q122" s="99"/>
      <c r="R122" s="99"/>
      <c r="S122" s="99"/>
      <c r="T122" s="99"/>
      <c r="U122" s="99"/>
      <c r="V122" s="99"/>
    </row>
    <row r="123" spans="1:22" ht="14.25" customHeight="1">
      <c r="A123" s="411">
        <v>18</v>
      </c>
      <c r="B123" s="426">
        <f>G31</f>
        <v>0</v>
      </c>
      <c r="C123" s="210">
        <f>G45</f>
        <v>0</v>
      </c>
      <c r="D123" s="210" t="e">
        <f t="shared" si="11"/>
        <v>#DIV/0!</v>
      </c>
      <c r="E123" s="420">
        <v>10</v>
      </c>
      <c r="F123" s="310" t="e">
        <f>EXP((D123-$C$78)/$C$77)*E123/1000</f>
        <v>#DIV/0!</v>
      </c>
      <c r="G123" s="413" t="str">
        <f>IF(ISNUMBER(F123),ROUND((F123+F124)/2,6),"-")</f>
        <v>-</v>
      </c>
      <c r="H123" s="421" t="str">
        <f>IF(G81="-","-",IF(G123&gt;=I123,"&gt;","&lt;"))</f>
        <v>&gt;</v>
      </c>
      <c r="I123" s="422">
        <f>VLOOKUP(E123,D65:E72,2,FALSE)</f>
        <v>0.01</v>
      </c>
      <c r="J123" s="417" t="str">
        <f>IF(G123&lt;0.2,"соответствует","не соответствует")</f>
        <v>не соответствует</v>
      </c>
      <c r="K123" s="415" t="e">
        <f>STDEV(C123:C124)/AVERAGE(C123:C124)</f>
        <v>#DIV/0!</v>
      </c>
      <c r="L123" s="99"/>
      <c r="M123" s="141"/>
      <c r="N123" s="141"/>
      <c r="O123" s="141"/>
      <c r="P123" s="141"/>
      <c r="Q123" s="141"/>
      <c r="R123" s="141"/>
      <c r="S123" s="99"/>
      <c r="T123" s="99"/>
      <c r="U123" s="99"/>
      <c r="V123" s="99"/>
    </row>
    <row r="124" spans="1:22" ht="14.25" customHeight="1">
      <c r="A124" s="412"/>
      <c r="B124" s="427"/>
      <c r="C124" s="210">
        <f>H45</f>
        <v>0</v>
      </c>
      <c r="D124" s="210" t="e">
        <f t="shared" si="11"/>
        <v>#DIV/0!</v>
      </c>
      <c r="E124" s="420"/>
      <c r="F124" s="310" t="e">
        <f>EXP((D124-$C$78)/$C$77)*E123/1000</f>
        <v>#DIV/0!</v>
      </c>
      <c r="G124" s="414"/>
      <c r="H124" s="421"/>
      <c r="I124" s="422"/>
      <c r="J124" s="417"/>
      <c r="K124" s="416"/>
      <c r="L124" s="99"/>
      <c r="M124" s="401" t="s">
        <v>205</v>
      </c>
      <c r="N124" s="399" t="s">
        <v>227</v>
      </c>
      <c r="O124" s="399" t="s">
        <v>314</v>
      </c>
      <c r="P124" s="399" t="s">
        <v>315</v>
      </c>
      <c r="Q124" s="399" t="s">
        <v>228</v>
      </c>
      <c r="R124" s="399" t="s">
        <v>229</v>
      </c>
      <c r="S124" s="401" t="s">
        <v>230</v>
      </c>
      <c r="T124" s="99"/>
      <c r="U124" s="99"/>
      <c r="V124" s="99"/>
    </row>
    <row r="125" spans="1:22" ht="14.25" customHeight="1">
      <c r="A125" s="411">
        <v>19</v>
      </c>
      <c r="B125" s="426">
        <f>I24</f>
        <v>0</v>
      </c>
      <c r="C125" s="210">
        <f>I38</f>
        <v>0</v>
      </c>
      <c r="D125" s="210" t="e">
        <f t="shared" si="11"/>
        <v>#DIV/0!</v>
      </c>
      <c r="E125" s="420">
        <v>10</v>
      </c>
      <c r="F125" s="310" t="e">
        <f>EXP((D125-$C$78)/$C$77)*E125/1000</f>
        <v>#DIV/0!</v>
      </c>
      <c r="G125" s="413" t="str">
        <f>IF(ISNUMBER(F125),ROUND((F125+F126)/2,6),"-")</f>
        <v>-</v>
      </c>
      <c r="H125" s="421" t="str">
        <f>IF(G81="-","-",IF(G125&gt;=I125,"&gt;","&lt;"))</f>
        <v>&gt;</v>
      </c>
      <c r="I125" s="422">
        <f>VLOOKUP(E125,D65:E72,2,FALSE)</f>
        <v>0.01</v>
      </c>
      <c r="J125" s="417" t="str">
        <f>IF(G125&lt;0.2,"соответствует","не соответствует")</f>
        <v>не соответствует</v>
      </c>
      <c r="K125" s="415" t="e">
        <f>STDEV(C125:C126)/AVERAGE(C125:C126)</f>
        <v>#DIV/0!</v>
      </c>
      <c r="L125" s="99"/>
      <c r="M125" s="401"/>
      <c r="N125" s="400"/>
      <c r="O125" s="400"/>
      <c r="P125" s="400"/>
      <c r="Q125" s="400"/>
      <c r="R125" s="400"/>
      <c r="S125" s="401"/>
      <c r="T125" s="99"/>
      <c r="U125" s="99"/>
      <c r="V125" s="99"/>
    </row>
    <row r="126" spans="1:22" ht="14.25" customHeight="1">
      <c r="A126" s="412"/>
      <c r="B126" s="427"/>
      <c r="C126" s="210">
        <f>J38</f>
        <v>0</v>
      </c>
      <c r="D126" s="210" t="e">
        <f t="shared" si="11"/>
        <v>#DIV/0!</v>
      </c>
      <c r="E126" s="420"/>
      <c r="F126" s="310" t="e">
        <f>EXP((D126-$C$78)/$C$77)*E125/1000</f>
        <v>#DIV/0!</v>
      </c>
      <c r="G126" s="414"/>
      <c r="H126" s="421"/>
      <c r="I126" s="422"/>
      <c r="J126" s="417"/>
      <c r="K126" s="416"/>
      <c r="L126" s="99"/>
      <c r="M126" s="72" t="s">
        <v>180</v>
      </c>
      <c r="N126" s="195">
        <f aca="true" t="shared" si="12" ref="N126:N131">C52</f>
        <v>0</v>
      </c>
      <c r="O126" s="195">
        <f aca="true" t="shared" si="13" ref="O126:Q131">E52</f>
        <v>0</v>
      </c>
      <c r="P126" s="195">
        <f t="shared" si="13"/>
        <v>0</v>
      </c>
      <c r="Q126" s="73">
        <f t="shared" si="13"/>
        <v>0</v>
      </c>
      <c r="R126" s="209" t="e">
        <f aca="true" t="shared" si="14" ref="R126:R131">H52*100</f>
        <v>#DIV/0!</v>
      </c>
      <c r="S126" s="173" t="e">
        <f aca="true" t="shared" si="15" ref="S126:S131">I52</f>
        <v>#DIV/0!</v>
      </c>
      <c r="T126" s="99"/>
      <c r="U126" s="99"/>
      <c r="V126" s="99"/>
    </row>
    <row r="127" spans="1:22" ht="14.25" customHeight="1">
      <c r="A127" s="411">
        <v>20</v>
      </c>
      <c r="B127" s="426">
        <f>I25</f>
        <v>0</v>
      </c>
      <c r="C127" s="210">
        <f>I39</f>
        <v>0</v>
      </c>
      <c r="D127" s="210" t="e">
        <f t="shared" si="11"/>
        <v>#DIV/0!</v>
      </c>
      <c r="E127" s="420">
        <v>10</v>
      </c>
      <c r="F127" s="310" t="e">
        <f>EXP((D127-$C$78)/$C$77)*E127/1000</f>
        <v>#DIV/0!</v>
      </c>
      <c r="G127" s="413" t="str">
        <f>IF(ISNUMBER(F127),ROUND((F127+F128)/2,6),"-")</f>
        <v>-</v>
      </c>
      <c r="H127" s="421" t="str">
        <f>IF(G81="-","-",IF(G127&gt;=I127,"&gt;","&lt;"))</f>
        <v>&gt;</v>
      </c>
      <c r="I127" s="422">
        <f>VLOOKUP(E127,D65:E72,2,FALSE)</f>
        <v>0.01</v>
      </c>
      <c r="J127" s="417" t="str">
        <f>IF(G127&lt;0.2,"соответствует","не соответствует")</f>
        <v>не соответствует</v>
      </c>
      <c r="K127" s="415" t="e">
        <f>STDEV(C127:C128)/AVERAGE(C127:C128)</f>
        <v>#DIV/0!</v>
      </c>
      <c r="L127" s="99"/>
      <c r="M127" s="72" t="s">
        <v>181</v>
      </c>
      <c r="N127" s="195">
        <f t="shared" si="12"/>
        <v>0.5</v>
      </c>
      <c r="O127" s="195">
        <f t="shared" si="13"/>
        <v>0</v>
      </c>
      <c r="P127" s="195">
        <f t="shared" si="13"/>
        <v>0</v>
      </c>
      <c r="Q127" s="73">
        <f t="shared" si="13"/>
        <v>0</v>
      </c>
      <c r="R127" s="209" t="e">
        <f t="shared" si="14"/>
        <v>#DIV/0!</v>
      </c>
      <c r="S127" s="173" t="e">
        <f t="shared" si="15"/>
        <v>#DIV/0!</v>
      </c>
      <c r="T127" s="99"/>
      <c r="U127" s="99"/>
      <c r="V127" s="99"/>
    </row>
    <row r="128" spans="1:22" ht="14.25" customHeight="1">
      <c r="A128" s="412"/>
      <c r="B128" s="427"/>
      <c r="C128" s="210">
        <f>J39</f>
        <v>0</v>
      </c>
      <c r="D128" s="210" t="e">
        <f t="shared" si="11"/>
        <v>#DIV/0!</v>
      </c>
      <c r="E128" s="420"/>
      <c r="F128" s="310" t="e">
        <f>EXP((D128-$C$78)/$C$77)*E127/1000</f>
        <v>#DIV/0!</v>
      </c>
      <c r="G128" s="414"/>
      <c r="H128" s="421"/>
      <c r="I128" s="422"/>
      <c r="J128" s="417"/>
      <c r="K128" s="416"/>
      <c r="L128" s="99"/>
      <c r="M128" s="72" t="s">
        <v>182</v>
      </c>
      <c r="N128" s="195">
        <f t="shared" si="12"/>
        <v>1</v>
      </c>
      <c r="O128" s="195">
        <f t="shared" si="13"/>
        <v>0</v>
      </c>
      <c r="P128" s="195">
        <f t="shared" si="13"/>
        <v>0</v>
      </c>
      <c r="Q128" s="73">
        <f t="shared" si="13"/>
        <v>0</v>
      </c>
      <c r="R128" s="209" t="e">
        <f t="shared" si="14"/>
        <v>#DIV/0!</v>
      </c>
      <c r="S128" s="173" t="e">
        <f t="shared" si="15"/>
        <v>#DIV/0!</v>
      </c>
      <c r="T128" s="99"/>
      <c r="U128" s="99"/>
      <c r="V128" s="99"/>
    </row>
    <row r="129" spans="1:22" ht="14.25" customHeight="1">
      <c r="A129" s="411">
        <v>21</v>
      </c>
      <c r="B129" s="426">
        <f>I26</f>
        <v>0</v>
      </c>
      <c r="C129" s="210">
        <f>I40</f>
        <v>0</v>
      </c>
      <c r="D129" s="210" t="e">
        <f t="shared" si="11"/>
        <v>#DIV/0!</v>
      </c>
      <c r="E129" s="420">
        <v>10</v>
      </c>
      <c r="F129" s="310" t="e">
        <f>EXP((D129-$C$78)/$C$77)*E129/1000</f>
        <v>#DIV/0!</v>
      </c>
      <c r="G129" s="413" t="str">
        <f>IF(ISNUMBER(F129),ROUND((F129+F130)/2,6),"-")</f>
        <v>-</v>
      </c>
      <c r="H129" s="421" t="str">
        <f>IF(G81="-","-",IF(G129&gt;=I129,"&gt;","&lt;"))</f>
        <v>&gt;</v>
      </c>
      <c r="I129" s="422">
        <f>VLOOKUP(E129,D65:E72,2,FALSE)</f>
        <v>0.01</v>
      </c>
      <c r="J129" s="417" t="str">
        <f>IF(G129&lt;0.2,"соответствует","не соответствует")</f>
        <v>не соответствует</v>
      </c>
      <c r="K129" s="415" t="e">
        <f>STDEV(C129:C130)/AVERAGE(C129:C130)</f>
        <v>#DIV/0!</v>
      </c>
      <c r="L129" s="99"/>
      <c r="M129" s="72" t="s">
        <v>183</v>
      </c>
      <c r="N129" s="195">
        <f t="shared" si="12"/>
        <v>2.5</v>
      </c>
      <c r="O129" s="195">
        <f t="shared" si="13"/>
        <v>0</v>
      </c>
      <c r="P129" s="195">
        <f t="shared" si="13"/>
        <v>0</v>
      </c>
      <c r="Q129" s="73">
        <f t="shared" si="13"/>
        <v>0</v>
      </c>
      <c r="R129" s="209" t="e">
        <f t="shared" si="14"/>
        <v>#DIV/0!</v>
      </c>
      <c r="S129" s="173" t="e">
        <f t="shared" si="15"/>
        <v>#DIV/0!</v>
      </c>
      <c r="T129" s="99"/>
      <c r="U129" s="99"/>
      <c r="V129" s="99"/>
    </row>
    <row r="130" spans="1:22" ht="14.25" customHeight="1">
      <c r="A130" s="412"/>
      <c r="B130" s="427"/>
      <c r="C130" s="210">
        <f>J40</f>
        <v>0</v>
      </c>
      <c r="D130" s="210" t="e">
        <f t="shared" si="11"/>
        <v>#DIV/0!</v>
      </c>
      <c r="E130" s="420"/>
      <c r="F130" s="310" t="e">
        <f>EXP((D130-$C$78)/$C$77)*E129/1000</f>
        <v>#DIV/0!</v>
      </c>
      <c r="G130" s="414"/>
      <c r="H130" s="421"/>
      <c r="I130" s="422"/>
      <c r="J130" s="417"/>
      <c r="K130" s="416"/>
      <c r="L130" s="99"/>
      <c r="M130" s="72" t="s">
        <v>184</v>
      </c>
      <c r="N130" s="195">
        <f t="shared" si="12"/>
        <v>5</v>
      </c>
      <c r="O130" s="195">
        <f t="shared" si="13"/>
        <v>0</v>
      </c>
      <c r="P130" s="195">
        <f t="shared" si="13"/>
        <v>0</v>
      </c>
      <c r="Q130" s="73">
        <f t="shared" si="13"/>
        <v>0</v>
      </c>
      <c r="R130" s="209" t="e">
        <f t="shared" si="14"/>
        <v>#DIV/0!</v>
      </c>
      <c r="S130" s="173" t="e">
        <f t="shared" si="15"/>
        <v>#DIV/0!</v>
      </c>
      <c r="T130" s="99"/>
      <c r="U130" s="99"/>
      <c r="V130" s="99"/>
    </row>
    <row r="131" spans="1:22" ht="14.25" customHeight="1">
      <c r="A131" s="411">
        <v>22</v>
      </c>
      <c r="B131" s="424">
        <f>I27</f>
        <v>0</v>
      </c>
      <c r="C131" s="211">
        <f>I41</f>
        <v>0</v>
      </c>
      <c r="D131" s="211" t="e">
        <f t="shared" si="11"/>
        <v>#DIV/0!</v>
      </c>
      <c r="E131" s="420">
        <v>10</v>
      </c>
      <c r="F131" s="310" t="e">
        <f>EXP((D131-$C$78)/$C$77)*E131/1000</f>
        <v>#DIV/0!</v>
      </c>
      <c r="G131" s="413" t="str">
        <f>IF(ISNUMBER(F131),ROUND((F131+F132)/2,6),"-")</f>
        <v>-</v>
      </c>
      <c r="H131" s="421" t="str">
        <f>IF(G81="-","-",IF(G131&gt;=I131,"&gt;","&lt;"))</f>
        <v>&gt;</v>
      </c>
      <c r="I131" s="422">
        <f>VLOOKUP(E131,D65:E72,2,FALSE)</f>
        <v>0.01</v>
      </c>
      <c r="J131" s="417" t="str">
        <f>IF(G131&lt;0.2,"соответствует","не соответствует")</f>
        <v>не соответствует</v>
      </c>
      <c r="K131" s="415" t="e">
        <f>STDEV(C131:C132)/AVERAGE(C131:C132)</f>
        <v>#DIV/0!</v>
      </c>
      <c r="L131" s="99"/>
      <c r="M131" s="72" t="s">
        <v>185</v>
      </c>
      <c r="N131" s="195">
        <f t="shared" si="12"/>
        <v>15</v>
      </c>
      <c r="O131" s="195">
        <f t="shared" si="13"/>
        <v>0</v>
      </c>
      <c r="P131" s="195">
        <f t="shared" si="13"/>
        <v>0</v>
      </c>
      <c r="Q131" s="73">
        <f t="shared" si="13"/>
        <v>0</v>
      </c>
      <c r="R131" s="209" t="e">
        <f t="shared" si="14"/>
        <v>#DIV/0!</v>
      </c>
      <c r="S131" s="173" t="e">
        <f t="shared" si="15"/>
        <v>#DIV/0!</v>
      </c>
      <c r="T131" s="99"/>
      <c r="U131" s="99"/>
      <c r="V131" s="99"/>
    </row>
    <row r="132" spans="1:22" ht="15" customHeight="1">
      <c r="A132" s="412"/>
      <c r="B132" s="425"/>
      <c r="C132" s="211">
        <f>J41</f>
        <v>0</v>
      </c>
      <c r="D132" s="211" t="e">
        <f t="shared" si="11"/>
        <v>#DIV/0!</v>
      </c>
      <c r="E132" s="420"/>
      <c r="F132" s="310" t="e">
        <f>EXP((D132-$C$78)/$C$77)*E131/1000</f>
        <v>#DIV/0!</v>
      </c>
      <c r="G132" s="414"/>
      <c r="H132" s="421"/>
      <c r="I132" s="422"/>
      <c r="J132" s="417"/>
      <c r="K132" s="416"/>
      <c r="L132" s="99"/>
      <c r="M132" s="141"/>
      <c r="N132" s="141"/>
      <c r="O132" s="141"/>
      <c r="P132" s="141"/>
      <c r="Q132" s="141"/>
      <c r="R132" s="141"/>
      <c r="U132" s="99"/>
      <c r="V132" s="99"/>
    </row>
    <row r="133" spans="1:18" ht="15">
      <c r="A133" s="411">
        <v>23</v>
      </c>
      <c r="B133" s="424">
        <f>I28</f>
        <v>0</v>
      </c>
      <c r="C133" s="211">
        <f>I42</f>
        <v>0</v>
      </c>
      <c r="D133" s="211" t="e">
        <f aca="true" t="shared" si="16" ref="D133:D172">IF(ISNUMBER(C133),C133/$G$52,"-")</f>
        <v>#DIV/0!</v>
      </c>
      <c r="E133" s="420">
        <v>10</v>
      </c>
      <c r="F133" s="310" t="e">
        <f>EXP((D133-$C$78)/$C$77)*E133/1000</f>
        <v>#DIV/0!</v>
      </c>
      <c r="G133" s="413" t="str">
        <f>IF(ISNUMBER(F133),ROUND((F133+F134)/2,6),"-")</f>
        <v>-</v>
      </c>
      <c r="H133" s="421" t="str">
        <f>IF(G81="-","-",IF(G133&gt;=I133,"&gt;","&lt;"))</f>
        <v>&gt;</v>
      </c>
      <c r="I133" s="422">
        <f>VLOOKUP(E133,D65:E72,2,FALSE)</f>
        <v>0.01</v>
      </c>
      <c r="J133" s="417" t="str">
        <f>IF(G133&lt;0.2,"соответствует","не соответствует")</f>
        <v>не соответствует</v>
      </c>
      <c r="K133" s="415" t="e">
        <f>STDEV(C133:C134)/AVERAGE(C133:C134)</f>
        <v>#DIV/0!</v>
      </c>
      <c r="L133" s="140"/>
      <c r="M133" s="165"/>
      <c r="N133" s="165"/>
      <c r="O133" s="141"/>
      <c r="P133" s="141"/>
      <c r="Q133" s="141"/>
      <c r="R133" s="141"/>
    </row>
    <row r="134" spans="1:13" ht="15">
      <c r="A134" s="412"/>
      <c r="B134" s="425"/>
      <c r="C134" s="211">
        <f>J42</f>
        <v>0</v>
      </c>
      <c r="D134" s="211" t="e">
        <f t="shared" si="16"/>
        <v>#DIV/0!</v>
      </c>
      <c r="E134" s="420"/>
      <c r="F134" s="310" t="e">
        <f>EXP((D134-$C$78)/$C$77)*E133/1000</f>
        <v>#DIV/0!</v>
      </c>
      <c r="G134" s="414"/>
      <c r="H134" s="421"/>
      <c r="I134" s="422"/>
      <c r="J134" s="417"/>
      <c r="K134" s="416"/>
      <c r="L134" s="140"/>
      <c r="M134" s="140"/>
    </row>
    <row r="135" spans="1:13" ht="15">
      <c r="A135" s="411">
        <v>24</v>
      </c>
      <c r="B135" s="424">
        <f>I29</f>
        <v>0</v>
      </c>
      <c r="C135" s="211">
        <f>I43</f>
        <v>0</v>
      </c>
      <c r="D135" s="211" t="e">
        <f t="shared" si="16"/>
        <v>#DIV/0!</v>
      </c>
      <c r="E135" s="420">
        <v>10</v>
      </c>
      <c r="F135" s="310" t="e">
        <f>EXP((D135-$C$78)/$C$77)*E135/1000</f>
        <v>#DIV/0!</v>
      </c>
      <c r="G135" s="413" t="str">
        <f>IF(ISNUMBER(F135),ROUND((F135+F136)/2,6),"-")</f>
        <v>-</v>
      </c>
      <c r="H135" s="421" t="str">
        <f>IF(G81="-","-",IF(G135&gt;=I135,"&gt;","&lt;"))</f>
        <v>&gt;</v>
      </c>
      <c r="I135" s="422">
        <f>VLOOKUP(E135,D65:E72,2,FALSE)</f>
        <v>0.01</v>
      </c>
      <c r="J135" s="417" t="str">
        <f>IF(G135&lt;0.2,"соответствует","не соответствует")</f>
        <v>не соответствует</v>
      </c>
      <c r="K135" s="415" t="e">
        <f>STDEV(C135:C136)/AVERAGE(C135:C136)</f>
        <v>#DIV/0!</v>
      </c>
      <c r="L135" s="140"/>
      <c r="M135" s="140"/>
    </row>
    <row r="136" spans="1:13" ht="15">
      <c r="A136" s="412"/>
      <c r="B136" s="425"/>
      <c r="C136" s="211">
        <f>J43</f>
        <v>0</v>
      </c>
      <c r="D136" s="211" t="e">
        <f t="shared" si="16"/>
        <v>#DIV/0!</v>
      </c>
      <c r="E136" s="420"/>
      <c r="F136" s="310" t="e">
        <f>EXP((D136-$C$78)/$C$77)*E135/1000</f>
        <v>#DIV/0!</v>
      </c>
      <c r="G136" s="414"/>
      <c r="H136" s="421"/>
      <c r="I136" s="422"/>
      <c r="J136" s="417"/>
      <c r="K136" s="416"/>
      <c r="L136" s="140"/>
      <c r="M136" s="140"/>
    </row>
    <row r="137" spans="1:13" ht="15">
      <c r="A137" s="411">
        <v>25</v>
      </c>
      <c r="B137" s="424">
        <f>I30</f>
        <v>0</v>
      </c>
      <c r="C137" s="211">
        <f>I44</f>
        <v>0</v>
      </c>
      <c r="D137" s="211" t="e">
        <f t="shared" si="16"/>
        <v>#DIV/0!</v>
      </c>
      <c r="E137" s="420">
        <v>10</v>
      </c>
      <c r="F137" s="310" t="e">
        <f>EXP((D137-$C$78)/$C$77)*E137/1000</f>
        <v>#DIV/0!</v>
      </c>
      <c r="G137" s="413" t="str">
        <f>IF(ISNUMBER(F137),ROUND((F137+F138)/2,6),"-")</f>
        <v>-</v>
      </c>
      <c r="H137" s="421" t="str">
        <f>IF(G81="-","-",IF(G137&gt;=I137,"&gt;","&lt;"))</f>
        <v>&gt;</v>
      </c>
      <c r="I137" s="422">
        <f>VLOOKUP(E137,D65:E72,2,FALSE)</f>
        <v>0.01</v>
      </c>
      <c r="J137" s="417" t="str">
        <f>IF(G137&lt;0.2,"соответствует","не соответствует")</f>
        <v>не соответствует</v>
      </c>
      <c r="K137" s="415" t="e">
        <f>STDEV(C137:C138)/AVERAGE(C137:C138)</f>
        <v>#DIV/0!</v>
      </c>
      <c r="L137" s="140"/>
      <c r="M137" s="140"/>
    </row>
    <row r="138" spans="1:13" ht="15">
      <c r="A138" s="412"/>
      <c r="B138" s="425"/>
      <c r="C138" s="211">
        <f>J44</f>
        <v>0</v>
      </c>
      <c r="D138" s="211" t="e">
        <f t="shared" si="16"/>
        <v>#DIV/0!</v>
      </c>
      <c r="E138" s="420"/>
      <c r="F138" s="310" t="e">
        <f>EXP((D138-$C$78)/$C$77)*E137/1000</f>
        <v>#DIV/0!</v>
      </c>
      <c r="G138" s="414"/>
      <c r="H138" s="421"/>
      <c r="I138" s="422"/>
      <c r="J138" s="417"/>
      <c r="K138" s="416"/>
      <c r="L138" s="140"/>
      <c r="M138" s="140"/>
    </row>
    <row r="139" spans="1:13" ht="15">
      <c r="A139" s="411">
        <v>26</v>
      </c>
      <c r="B139" s="424">
        <f>I31</f>
        <v>0</v>
      </c>
      <c r="C139" s="211">
        <f>I45</f>
        <v>0</v>
      </c>
      <c r="D139" s="211" t="e">
        <f t="shared" si="16"/>
        <v>#DIV/0!</v>
      </c>
      <c r="E139" s="420">
        <v>10</v>
      </c>
      <c r="F139" s="310" t="e">
        <f>EXP((D139-$C$78)/$C$77)*E139/1000</f>
        <v>#DIV/0!</v>
      </c>
      <c r="G139" s="413" t="str">
        <f>IF(ISNUMBER(F139),ROUND((F139+F140)/2,6),"-")</f>
        <v>-</v>
      </c>
      <c r="H139" s="421" t="str">
        <f>IF(G81="-","-",IF(G139&gt;=I139,"&gt;","&lt;"))</f>
        <v>&gt;</v>
      </c>
      <c r="I139" s="422">
        <f>VLOOKUP(E139,D65:E72,2,FALSE)</f>
        <v>0.01</v>
      </c>
      <c r="J139" s="417" t="str">
        <f>IF(G139&lt;0.2,"соответствует","не соответствует")</f>
        <v>не соответствует</v>
      </c>
      <c r="K139" s="415" t="e">
        <f>STDEV(C139:C140)/AVERAGE(C139:C140)</f>
        <v>#DIV/0!</v>
      </c>
      <c r="L139" s="140"/>
      <c r="M139" s="140"/>
    </row>
    <row r="140" spans="1:13" ht="15">
      <c r="A140" s="412"/>
      <c r="B140" s="425"/>
      <c r="C140" s="211">
        <f>J45</f>
        <v>0</v>
      </c>
      <c r="D140" s="211" t="e">
        <f t="shared" si="16"/>
        <v>#DIV/0!</v>
      </c>
      <c r="E140" s="420"/>
      <c r="F140" s="310" t="e">
        <f>EXP((D140-$C$78)/$C$77)*E139/1000</f>
        <v>#DIV/0!</v>
      </c>
      <c r="G140" s="414"/>
      <c r="H140" s="421"/>
      <c r="I140" s="422"/>
      <c r="J140" s="417"/>
      <c r="K140" s="416"/>
      <c r="L140" s="140"/>
      <c r="M140" s="140"/>
    </row>
    <row r="141" spans="1:13" ht="15">
      <c r="A141" s="411">
        <v>27</v>
      </c>
      <c r="B141" s="424">
        <f>K24</f>
        <v>0</v>
      </c>
      <c r="C141" s="211">
        <f>K38</f>
        <v>0</v>
      </c>
      <c r="D141" s="211" t="e">
        <f t="shared" si="16"/>
        <v>#DIV/0!</v>
      </c>
      <c r="E141" s="420">
        <v>10</v>
      </c>
      <c r="F141" s="310" t="e">
        <f>EXP((D141-$C$78)/$C$77)*E141/1000</f>
        <v>#DIV/0!</v>
      </c>
      <c r="G141" s="413" t="str">
        <f>IF(ISNUMBER(F141),ROUND((F141+F142)/2,6),"-")</f>
        <v>-</v>
      </c>
      <c r="H141" s="421" t="str">
        <f>IF(G81="-","-",IF(G141&gt;=I141,"&gt;","&lt;"))</f>
        <v>&gt;</v>
      </c>
      <c r="I141" s="422">
        <f>VLOOKUP(E141,D65:E72,2,FALSE)</f>
        <v>0.01</v>
      </c>
      <c r="J141" s="417" t="str">
        <f>IF(G141&lt;0.2,"соответствует","не соответствует")</f>
        <v>не соответствует</v>
      </c>
      <c r="K141" s="415" t="e">
        <f>STDEV(C141:C142)/AVERAGE(C141:C142)</f>
        <v>#DIV/0!</v>
      </c>
      <c r="L141" s="140"/>
      <c r="M141" s="140"/>
    </row>
    <row r="142" spans="1:13" ht="15">
      <c r="A142" s="412"/>
      <c r="B142" s="425"/>
      <c r="C142" s="211">
        <f>L38</f>
        <v>0</v>
      </c>
      <c r="D142" s="211" t="e">
        <f t="shared" si="16"/>
        <v>#DIV/0!</v>
      </c>
      <c r="E142" s="420"/>
      <c r="F142" s="310" t="e">
        <f>EXP((D142-$C$78)/$C$77)*E141/1000</f>
        <v>#DIV/0!</v>
      </c>
      <c r="G142" s="414"/>
      <c r="H142" s="421"/>
      <c r="I142" s="422"/>
      <c r="J142" s="417"/>
      <c r="K142" s="416"/>
      <c r="L142" s="140"/>
      <c r="M142" s="140"/>
    </row>
    <row r="143" spans="1:13" ht="15">
      <c r="A143" s="411">
        <v>28</v>
      </c>
      <c r="B143" s="424">
        <f>K25</f>
        <v>0</v>
      </c>
      <c r="C143" s="211">
        <f>K39</f>
        <v>0</v>
      </c>
      <c r="D143" s="211" t="e">
        <f t="shared" si="16"/>
        <v>#DIV/0!</v>
      </c>
      <c r="E143" s="420">
        <v>10</v>
      </c>
      <c r="F143" s="310" t="e">
        <f>EXP((D143-$C$78)/$C$77)*E143/1000</f>
        <v>#DIV/0!</v>
      </c>
      <c r="G143" s="413" t="str">
        <f>IF(ISNUMBER(F143),ROUND((F143+F144)/2,6),"-")</f>
        <v>-</v>
      </c>
      <c r="H143" s="421" t="str">
        <f>IF(G81="-","-",IF(G143&gt;=I143,"&gt;","&lt;"))</f>
        <v>&gt;</v>
      </c>
      <c r="I143" s="422">
        <f>VLOOKUP(E143,D65:E72,2,FALSE)</f>
        <v>0.01</v>
      </c>
      <c r="J143" s="417" t="str">
        <f>IF(G143&lt;0.2,"соответствует","не соответствует")</f>
        <v>не соответствует</v>
      </c>
      <c r="K143" s="415" t="e">
        <f>STDEV(C143:C144)/AVERAGE(C143:C144)</f>
        <v>#DIV/0!</v>
      </c>
      <c r="L143" s="140"/>
      <c r="M143" s="140"/>
    </row>
    <row r="144" spans="1:13" ht="15">
      <c r="A144" s="412"/>
      <c r="B144" s="425"/>
      <c r="C144" s="211">
        <f>L39</f>
        <v>0</v>
      </c>
      <c r="D144" s="211" t="e">
        <f t="shared" si="16"/>
        <v>#DIV/0!</v>
      </c>
      <c r="E144" s="420"/>
      <c r="F144" s="310" t="e">
        <f>EXP((D144-$C$78)/$C$77)*E143/1000</f>
        <v>#DIV/0!</v>
      </c>
      <c r="G144" s="414"/>
      <c r="H144" s="421"/>
      <c r="I144" s="422"/>
      <c r="J144" s="417"/>
      <c r="K144" s="416"/>
      <c r="L144" s="140"/>
      <c r="M144" s="140"/>
    </row>
    <row r="145" spans="1:13" ht="15">
      <c r="A145" s="411">
        <v>29</v>
      </c>
      <c r="B145" s="424">
        <f>K26</f>
        <v>0</v>
      </c>
      <c r="C145" s="211">
        <f>K40</f>
        <v>0</v>
      </c>
      <c r="D145" s="211" t="e">
        <f t="shared" si="16"/>
        <v>#DIV/0!</v>
      </c>
      <c r="E145" s="420">
        <v>10</v>
      </c>
      <c r="F145" s="310" t="e">
        <f>EXP((D145-$C$78)/$C$77)*E145/1000</f>
        <v>#DIV/0!</v>
      </c>
      <c r="G145" s="413" t="str">
        <f>IF(ISNUMBER(F145),ROUND((F145+F146)/2,6),"-")</f>
        <v>-</v>
      </c>
      <c r="H145" s="421" t="str">
        <f>IF(G81="-","-",IF(G145&gt;=I145,"&gt;","&lt;"))</f>
        <v>&gt;</v>
      </c>
      <c r="I145" s="422">
        <f>VLOOKUP(E145,D65:E72,2,FALSE)</f>
        <v>0.01</v>
      </c>
      <c r="J145" s="417" t="str">
        <f>IF(G145&lt;0.2,"соответствует","не соответствует")</f>
        <v>не соответствует</v>
      </c>
      <c r="K145" s="415" t="e">
        <f>STDEV(C145:C146)/AVERAGE(C145:C146)</f>
        <v>#DIV/0!</v>
      </c>
      <c r="L145" s="140"/>
      <c r="M145" s="140"/>
    </row>
    <row r="146" spans="1:13" ht="15">
      <c r="A146" s="412"/>
      <c r="B146" s="425"/>
      <c r="C146" s="211">
        <f>L40</f>
        <v>0</v>
      </c>
      <c r="D146" s="211" t="e">
        <f t="shared" si="16"/>
        <v>#DIV/0!</v>
      </c>
      <c r="E146" s="420"/>
      <c r="F146" s="310" t="e">
        <f>EXP((D146-$C$78)/$C$77)*E145/1000</f>
        <v>#DIV/0!</v>
      </c>
      <c r="G146" s="414"/>
      <c r="H146" s="421"/>
      <c r="I146" s="422"/>
      <c r="J146" s="417"/>
      <c r="K146" s="416"/>
      <c r="L146" s="140"/>
      <c r="M146" s="140"/>
    </row>
    <row r="147" spans="1:13" ht="15">
      <c r="A147" s="411">
        <v>30</v>
      </c>
      <c r="B147" s="424">
        <f>K27</f>
        <v>0</v>
      </c>
      <c r="C147" s="211">
        <f>K41</f>
        <v>0</v>
      </c>
      <c r="D147" s="211" t="e">
        <f t="shared" si="16"/>
        <v>#DIV/0!</v>
      </c>
      <c r="E147" s="420">
        <v>10</v>
      </c>
      <c r="F147" s="310" t="e">
        <f>EXP((D147-$C$78)/$C$77)*E147/1000</f>
        <v>#DIV/0!</v>
      </c>
      <c r="G147" s="413" t="str">
        <f>IF(ISNUMBER(F147),ROUND((F147+F148)/2,6),"-")</f>
        <v>-</v>
      </c>
      <c r="H147" s="421" t="str">
        <f>IF(G81="-","-",IF(G147&gt;=I147,"&gt;","&lt;"))</f>
        <v>&gt;</v>
      </c>
      <c r="I147" s="422">
        <f>VLOOKUP(E147,D65:E72,2,FALSE)</f>
        <v>0.01</v>
      </c>
      <c r="J147" s="417" t="str">
        <f>IF(G147&lt;0.2,"соответствует","не соответствует")</f>
        <v>не соответствует</v>
      </c>
      <c r="K147" s="415" t="e">
        <f>STDEV(C147:C148)/AVERAGE(C147:C148)</f>
        <v>#DIV/0!</v>
      </c>
      <c r="L147" s="140"/>
      <c r="M147" s="140"/>
    </row>
    <row r="148" spans="1:13" ht="15">
      <c r="A148" s="412"/>
      <c r="B148" s="425"/>
      <c r="C148" s="211">
        <f>L41</f>
        <v>0</v>
      </c>
      <c r="D148" s="211" t="e">
        <f t="shared" si="16"/>
        <v>#DIV/0!</v>
      </c>
      <c r="E148" s="420"/>
      <c r="F148" s="310" t="e">
        <f>EXP((D148-$C$78)/$C$77)*E147/1000</f>
        <v>#DIV/0!</v>
      </c>
      <c r="G148" s="414"/>
      <c r="H148" s="421"/>
      <c r="I148" s="422"/>
      <c r="J148" s="417"/>
      <c r="K148" s="416"/>
      <c r="L148" s="140"/>
      <c r="M148" s="140"/>
    </row>
    <row r="149" spans="1:13" ht="15">
      <c r="A149" s="411">
        <v>31</v>
      </c>
      <c r="B149" s="424">
        <f>K28</f>
        <v>0</v>
      </c>
      <c r="C149" s="211">
        <f>K42</f>
        <v>0</v>
      </c>
      <c r="D149" s="211" t="e">
        <f t="shared" si="16"/>
        <v>#DIV/0!</v>
      </c>
      <c r="E149" s="420">
        <v>10</v>
      </c>
      <c r="F149" s="310" t="e">
        <f>EXP((D149-$C$78)/$C$77)*E149/1000</f>
        <v>#DIV/0!</v>
      </c>
      <c r="G149" s="413" t="str">
        <f>IF(ISNUMBER(F149),ROUND((F149+F150)/2,6),"-")</f>
        <v>-</v>
      </c>
      <c r="H149" s="421" t="str">
        <f>IF(G81="-","-",IF(G149&gt;=I149,"&gt;","&lt;"))</f>
        <v>&gt;</v>
      </c>
      <c r="I149" s="422">
        <f>VLOOKUP(E149,D65:E72,2,FALSE)</f>
        <v>0.01</v>
      </c>
      <c r="J149" s="417" t="str">
        <f>IF(G149&lt;0.2,"соответствует","не соответствует")</f>
        <v>не соответствует</v>
      </c>
      <c r="K149" s="415" t="e">
        <f>STDEV(C149:C150)/AVERAGE(C149:C150)</f>
        <v>#DIV/0!</v>
      </c>
      <c r="L149" s="140"/>
      <c r="M149" s="140"/>
    </row>
    <row r="150" spans="1:13" ht="15">
      <c r="A150" s="412"/>
      <c r="B150" s="425"/>
      <c r="C150" s="211">
        <f>L42</f>
        <v>0</v>
      </c>
      <c r="D150" s="211" t="e">
        <f t="shared" si="16"/>
        <v>#DIV/0!</v>
      </c>
      <c r="E150" s="420"/>
      <c r="F150" s="310" t="e">
        <f>EXP((D150-$C$78)/$C$77)*E149/1000</f>
        <v>#DIV/0!</v>
      </c>
      <c r="G150" s="414"/>
      <c r="H150" s="421"/>
      <c r="I150" s="422"/>
      <c r="J150" s="417"/>
      <c r="K150" s="416"/>
      <c r="L150" s="140"/>
      <c r="M150" s="140"/>
    </row>
    <row r="151" spans="1:13" ht="15">
      <c r="A151" s="411">
        <v>32</v>
      </c>
      <c r="B151" s="424">
        <f>K29</f>
        <v>0</v>
      </c>
      <c r="C151" s="211">
        <f>K43</f>
        <v>0</v>
      </c>
      <c r="D151" s="211" t="e">
        <f t="shared" si="16"/>
        <v>#DIV/0!</v>
      </c>
      <c r="E151" s="420">
        <v>10</v>
      </c>
      <c r="F151" s="310" t="e">
        <f>EXP((D151-$C$78)/$C$77)*E151/1000</f>
        <v>#DIV/0!</v>
      </c>
      <c r="G151" s="413" t="str">
        <f>IF(ISNUMBER(F151),ROUND((F151+F152)/2,6),"-")</f>
        <v>-</v>
      </c>
      <c r="H151" s="421" t="str">
        <f>IF(G81="-","-",IF(G151&gt;=I151,"&gt;","&lt;"))</f>
        <v>&gt;</v>
      </c>
      <c r="I151" s="422">
        <f>VLOOKUP(E151,D65:E72,2,FALSE)</f>
        <v>0.01</v>
      </c>
      <c r="J151" s="417" t="str">
        <f>IF(G151&lt;0.2,"соответствует","не соответствует")</f>
        <v>не соответствует</v>
      </c>
      <c r="K151" s="415" t="e">
        <f>STDEV(C151:C152)/AVERAGE(C151:C152)</f>
        <v>#DIV/0!</v>
      </c>
      <c r="L151" s="140"/>
      <c r="M151" s="140"/>
    </row>
    <row r="152" spans="1:13" ht="15">
      <c r="A152" s="412"/>
      <c r="B152" s="425"/>
      <c r="C152" s="211">
        <f>L43</f>
        <v>0</v>
      </c>
      <c r="D152" s="211" t="e">
        <f t="shared" si="16"/>
        <v>#DIV/0!</v>
      </c>
      <c r="E152" s="420"/>
      <c r="F152" s="310" t="e">
        <f>EXP((D152-$C$78)/$C$77)*E151/1000</f>
        <v>#DIV/0!</v>
      </c>
      <c r="G152" s="414"/>
      <c r="H152" s="421"/>
      <c r="I152" s="422"/>
      <c r="J152" s="417"/>
      <c r="K152" s="416"/>
      <c r="L152" s="140"/>
      <c r="M152" s="140"/>
    </row>
    <row r="153" spans="1:13" ht="15">
      <c r="A153" s="411">
        <v>33</v>
      </c>
      <c r="B153" s="424">
        <f>K30</f>
        <v>0</v>
      </c>
      <c r="C153" s="211">
        <f>K44</f>
        <v>0</v>
      </c>
      <c r="D153" s="211" t="e">
        <f t="shared" si="16"/>
        <v>#DIV/0!</v>
      </c>
      <c r="E153" s="420">
        <v>10</v>
      </c>
      <c r="F153" s="310" t="e">
        <f>EXP((D153-$C$78)/$C$77)*E153/1000</f>
        <v>#DIV/0!</v>
      </c>
      <c r="G153" s="413" t="str">
        <f>IF(ISNUMBER(F153),ROUND((F153+F154)/2,6),"-")</f>
        <v>-</v>
      </c>
      <c r="H153" s="421" t="str">
        <f>IF(G81="-","-",IF(G153&gt;=I153,"&gt;","&lt;"))</f>
        <v>&gt;</v>
      </c>
      <c r="I153" s="422">
        <f>VLOOKUP(E153,D65:E72,2,FALSE)</f>
        <v>0.01</v>
      </c>
      <c r="J153" s="417" t="str">
        <f>IF(G153&lt;0.2,"соответствует","не соответствует")</f>
        <v>не соответствует</v>
      </c>
      <c r="K153" s="415" t="e">
        <f>STDEV(C153:C154)/AVERAGE(C153:C154)</f>
        <v>#DIV/0!</v>
      </c>
      <c r="L153" s="140"/>
      <c r="M153" s="140"/>
    </row>
    <row r="154" spans="1:13" ht="15">
      <c r="A154" s="412"/>
      <c r="B154" s="425"/>
      <c r="C154" s="211">
        <f>L44</f>
        <v>0</v>
      </c>
      <c r="D154" s="211" t="e">
        <f t="shared" si="16"/>
        <v>#DIV/0!</v>
      </c>
      <c r="E154" s="420"/>
      <c r="F154" s="310" t="e">
        <f>EXP((D154-$C$78)/$C$77)*E153/1000</f>
        <v>#DIV/0!</v>
      </c>
      <c r="G154" s="414"/>
      <c r="H154" s="421"/>
      <c r="I154" s="422"/>
      <c r="J154" s="417"/>
      <c r="K154" s="416"/>
      <c r="L154" s="140"/>
      <c r="M154" s="140"/>
    </row>
    <row r="155" spans="1:13" ht="15">
      <c r="A155" s="411">
        <v>34</v>
      </c>
      <c r="B155" s="424">
        <f>K31</f>
        <v>0</v>
      </c>
      <c r="C155" s="211">
        <f>K45</f>
        <v>0</v>
      </c>
      <c r="D155" s="211" t="e">
        <f t="shared" si="16"/>
        <v>#DIV/0!</v>
      </c>
      <c r="E155" s="420">
        <v>10</v>
      </c>
      <c r="F155" s="310" t="e">
        <f>EXP((D155-$C$78)/$C$77)*E155/1000</f>
        <v>#DIV/0!</v>
      </c>
      <c r="G155" s="413" t="str">
        <f>IF(ISNUMBER(F155),ROUND((F155+F156)/2,6),"-")</f>
        <v>-</v>
      </c>
      <c r="H155" s="421" t="str">
        <f>IF(G81="-","-",IF(G155&gt;=I155,"&gt;","&lt;"))</f>
        <v>&gt;</v>
      </c>
      <c r="I155" s="422">
        <f>VLOOKUP(E155,D65:E72,2,FALSE)</f>
        <v>0.01</v>
      </c>
      <c r="J155" s="417" t="str">
        <f>IF(G155&lt;0.2,"соответствует","не соответствует")</f>
        <v>не соответствует</v>
      </c>
      <c r="K155" s="415" t="e">
        <f>STDEV(C155:C156)/AVERAGE(C155:C156)</f>
        <v>#DIV/0!</v>
      </c>
      <c r="L155" s="140"/>
      <c r="M155" s="140"/>
    </row>
    <row r="156" spans="1:13" ht="15">
      <c r="A156" s="412"/>
      <c r="B156" s="425"/>
      <c r="C156" s="211">
        <f>L45</f>
        <v>0</v>
      </c>
      <c r="D156" s="211" t="e">
        <f t="shared" si="16"/>
        <v>#DIV/0!</v>
      </c>
      <c r="E156" s="420"/>
      <c r="F156" s="310" t="e">
        <f>EXP((D156-$C$78)/$C$77)*E155/1000</f>
        <v>#DIV/0!</v>
      </c>
      <c r="G156" s="414"/>
      <c r="H156" s="421"/>
      <c r="I156" s="422"/>
      <c r="J156" s="417"/>
      <c r="K156" s="416"/>
      <c r="L156" s="140"/>
      <c r="M156" s="140"/>
    </row>
    <row r="157" spans="1:13" ht="15">
      <c r="A157" s="411">
        <v>35</v>
      </c>
      <c r="B157" s="424">
        <f>M24</f>
        <v>0</v>
      </c>
      <c r="C157" s="211">
        <f>M38</f>
        <v>0</v>
      </c>
      <c r="D157" s="211" t="e">
        <f t="shared" si="16"/>
        <v>#DIV/0!</v>
      </c>
      <c r="E157" s="420">
        <v>10</v>
      </c>
      <c r="F157" s="310" t="e">
        <f>EXP((D157-$C$78)/$C$77)*E157/1000</f>
        <v>#DIV/0!</v>
      </c>
      <c r="G157" s="413" t="str">
        <f>IF(ISNUMBER(F157),ROUND((F157+F158)/2,6),"-")</f>
        <v>-</v>
      </c>
      <c r="H157" s="421" t="str">
        <f>IF(G81="-","-",IF(G157&gt;=I157,"&gt;","&lt;"))</f>
        <v>&gt;</v>
      </c>
      <c r="I157" s="422">
        <f>VLOOKUP(E157,D65:E72,2,FALSE)</f>
        <v>0.01</v>
      </c>
      <c r="J157" s="417" t="str">
        <f>IF(G157&lt;0.2,"соответствует","не соответствует")</f>
        <v>не соответствует</v>
      </c>
      <c r="K157" s="415" t="e">
        <f>STDEV(C157:C158)/AVERAGE(C157:C158)</f>
        <v>#DIV/0!</v>
      </c>
      <c r="L157" s="140"/>
      <c r="M157" s="140"/>
    </row>
    <row r="158" spans="1:13" ht="15">
      <c r="A158" s="412"/>
      <c r="B158" s="425"/>
      <c r="C158" s="211">
        <f>N38</f>
        <v>0</v>
      </c>
      <c r="D158" s="211" t="e">
        <f t="shared" si="16"/>
        <v>#DIV/0!</v>
      </c>
      <c r="E158" s="420"/>
      <c r="F158" s="310" t="e">
        <f>EXP((D158-$C$78)/$C$77)*E157/1000</f>
        <v>#DIV/0!</v>
      </c>
      <c r="G158" s="414"/>
      <c r="H158" s="421"/>
      <c r="I158" s="422"/>
      <c r="J158" s="417"/>
      <c r="K158" s="416"/>
      <c r="L158" s="140"/>
      <c r="M158" s="140"/>
    </row>
    <row r="159" spans="1:13" ht="15">
      <c r="A159" s="411">
        <v>36</v>
      </c>
      <c r="B159" s="424">
        <f>M25</f>
        <v>0</v>
      </c>
      <c r="C159" s="211">
        <f>M39</f>
        <v>0</v>
      </c>
      <c r="D159" s="211" t="e">
        <f t="shared" si="16"/>
        <v>#DIV/0!</v>
      </c>
      <c r="E159" s="420">
        <v>10</v>
      </c>
      <c r="F159" s="310" t="e">
        <f>EXP((D159-$C$78)/$C$77)*E159/1000</f>
        <v>#DIV/0!</v>
      </c>
      <c r="G159" s="413" t="str">
        <f>IF(ISNUMBER(F159),ROUND((F159+F160)/2,6),"-")</f>
        <v>-</v>
      </c>
      <c r="H159" s="421" t="str">
        <f>IF(G81="-","-",IF(G159&gt;=I159,"&gt;","&lt;"))</f>
        <v>&gt;</v>
      </c>
      <c r="I159" s="422">
        <f>VLOOKUP(E159,D65:E72,2,FALSE)</f>
        <v>0.01</v>
      </c>
      <c r="J159" s="417" t="str">
        <f>IF(G159&lt;0.2,"соответствует","не соответствует")</f>
        <v>не соответствует</v>
      </c>
      <c r="K159" s="415" t="e">
        <f>STDEV(C159:C160)/AVERAGE(C159:C160)</f>
        <v>#DIV/0!</v>
      </c>
      <c r="L159" s="140"/>
      <c r="M159" s="140"/>
    </row>
    <row r="160" spans="1:13" ht="15">
      <c r="A160" s="412"/>
      <c r="B160" s="425"/>
      <c r="C160" s="211">
        <f>N39</f>
        <v>0</v>
      </c>
      <c r="D160" s="211" t="e">
        <f t="shared" si="16"/>
        <v>#DIV/0!</v>
      </c>
      <c r="E160" s="420"/>
      <c r="F160" s="310" t="e">
        <f>EXP((D160-$C$78)/$C$77)*E159/1000</f>
        <v>#DIV/0!</v>
      </c>
      <c r="G160" s="414"/>
      <c r="H160" s="421"/>
      <c r="I160" s="422"/>
      <c r="J160" s="417"/>
      <c r="K160" s="416"/>
      <c r="L160" s="140"/>
      <c r="M160" s="140"/>
    </row>
    <row r="161" spans="1:13" ht="15">
      <c r="A161" s="411">
        <v>37</v>
      </c>
      <c r="B161" s="424">
        <f>M26</f>
        <v>0</v>
      </c>
      <c r="C161" s="211">
        <f>M40</f>
        <v>0</v>
      </c>
      <c r="D161" s="211" t="e">
        <f t="shared" si="16"/>
        <v>#DIV/0!</v>
      </c>
      <c r="E161" s="420">
        <v>10</v>
      </c>
      <c r="F161" s="310" t="e">
        <f>EXP((D161-$C$78)/$C$77)*E161/1000</f>
        <v>#DIV/0!</v>
      </c>
      <c r="G161" s="413" t="str">
        <f>IF(ISNUMBER(F161),ROUND((F161+F162)/2,6),"-")</f>
        <v>-</v>
      </c>
      <c r="H161" s="421" t="str">
        <f>IF(G81="-","-",IF(G161&gt;=I161,"&gt;","&lt;"))</f>
        <v>&gt;</v>
      </c>
      <c r="I161" s="422">
        <f>VLOOKUP(E161,D65:E72,2,FALSE)</f>
        <v>0.01</v>
      </c>
      <c r="J161" s="417" t="str">
        <f>IF(G161&lt;0.2,"соответствует","не соответствует")</f>
        <v>не соответствует</v>
      </c>
      <c r="K161" s="415" t="e">
        <f>STDEV(C161:C162)/AVERAGE(C161:C162)</f>
        <v>#DIV/0!</v>
      </c>
      <c r="L161" s="140"/>
      <c r="M161" s="140"/>
    </row>
    <row r="162" spans="1:13" ht="15">
      <c r="A162" s="412"/>
      <c r="B162" s="425"/>
      <c r="C162" s="211">
        <f>N40</f>
        <v>0</v>
      </c>
      <c r="D162" s="211" t="e">
        <f t="shared" si="16"/>
        <v>#DIV/0!</v>
      </c>
      <c r="E162" s="420"/>
      <c r="F162" s="310" t="e">
        <f>EXP((D162-$C$78)/$C$77)*E161/1000</f>
        <v>#DIV/0!</v>
      </c>
      <c r="G162" s="414"/>
      <c r="H162" s="421"/>
      <c r="I162" s="422"/>
      <c r="J162" s="417"/>
      <c r="K162" s="416"/>
      <c r="L162" s="140"/>
      <c r="M162" s="140"/>
    </row>
    <row r="163" spans="1:13" ht="15">
      <c r="A163" s="411">
        <v>38</v>
      </c>
      <c r="B163" s="424">
        <f>M27</f>
        <v>0</v>
      </c>
      <c r="C163" s="211">
        <f>M41</f>
        <v>0</v>
      </c>
      <c r="D163" s="211" t="e">
        <f t="shared" si="16"/>
        <v>#DIV/0!</v>
      </c>
      <c r="E163" s="420">
        <v>10</v>
      </c>
      <c r="F163" s="310" t="e">
        <f>EXP((D163-$C$78)/$C$77)*E163/1000</f>
        <v>#DIV/0!</v>
      </c>
      <c r="G163" s="413" t="str">
        <f>IF(ISNUMBER(F163),ROUND((F163+F164)/2,6),"-")</f>
        <v>-</v>
      </c>
      <c r="H163" s="421" t="str">
        <f>IF(G81="-","-",IF(G163&gt;=I163,"&gt;","&lt;"))</f>
        <v>&gt;</v>
      </c>
      <c r="I163" s="422">
        <f>VLOOKUP(E163,D65:E72,2,FALSE)</f>
        <v>0.01</v>
      </c>
      <c r="J163" s="417" t="str">
        <f>IF(G163&lt;0.2,"соответствует","не соответствует")</f>
        <v>не соответствует</v>
      </c>
      <c r="K163" s="415" t="e">
        <f>STDEV(C163:C164)/AVERAGE(C163:C164)</f>
        <v>#DIV/0!</v>
      </c>
      <c r="L163" s="140"/>
      <c r="M163" s="140"/>
    </row>
    <row r="164" spans="1:13" ht="15">
      <c r="A164" s="412"/>
      <c r="B164" s="425"/>
      <c r="C164" s="211">
        <f>N41</f>
        <v>0</v>
      </c>
      <c r="D164" s="211" t="e">
        <f t="shared" si="16"/>
        <v>#DIV/0!</v>
      </c>
      <c r="E164" s="420"/>
      <c r="F164" s="310" t="e">
        <f>EXP((D164-$C$78)/$C$77)*E163/1000</f>
        <v>#DIV/0!</v>
      </c>
      <c r="G164" s="414"/>
      <c r="H164" s="421"/>
      <c r="I164" s="422"/>
      <c r="J164" s="417"/>
      <c r="K164" s="416"/>
      <c r="L164" s="140"/>
      <c r="M164" s="140"/>
    </row>
    <row r="165" spans="1:13" ht="15">
      <c r="A165" s="411">
        <v>39</v>
      </c>
      <c r="B165" s="424">
        <f>M28</f>
        <v>0</v>
      </c>
      <c r="C165" s="211">
        <f>M42</f>
        <v>0</v>
      </c>
      <c r="D165" s="211" t="e">
        <f t="shared" si="16"/>
        <v>#DIV/0!</v>
      </c>
      <c r="E165" s="420">
        <v>10</v>
      </c>
      <c r="F165" s="310" t="e">
        <f>EXP((D165-$C$78)/$C$77)*E165/1000</f>
        <v>#DIV/0!</v>
      </c>
      <c r="G165" s="413" t="str">
        <f>IF(ISNUMBER(F165),ROUND((F165+F166)/2,6),"-")</f>
        <v>-</v>
      </c>
      <c r="H165" s="421" t="str">
        <f>IF(G81="-","-",IF(G165&gt;=I165,"&gt;","&lt;"))</f>
        <v>&gt;</v>
      </c>
      <c r="I165" s="422">
        <f>VLOOKUP(E165,D65:E72,2,FALSE)</f>
        <v>0.01</v>
      </c>
      <c r="J165" s="417" t="str">
        <f>IF(G165&lt;0.2,"соответствует","не соответствует")</f>
        <v>не соответствует</v>
      </c>
      <c r="K165" s="415" t="e">
        <f>STDEV(C165:C166)/AVERAGE(C165:C166)</f>
        <v>#DIV/0!</v>
      </c>
      <c r="L165" s="140"/>
      <c r="M165" s="140"/>
    </row>
    <row r="166" spans="1:13" ht="15">
      <c r="A166" s="412"/>
      <c r="B166" s="425"/>
      <c r="C166" s="211">
        <f>N42</f>
        <v>0</v>
      </c>
      <c r="D166" s="211" t="e">
        <f t="shared" si="16"/>
        <v>#DIV/0!</v>
      </c>
      <c r="E166" s="420"/>
      <c r="F166" s="310" t="e">
        <f>EXP((D166-$C$78)/$C$77)*E165/1000</f>
        <v>#DIV/0!</v>
      </c>
      <c r="G166" s="414"/>
      <c r="H166" s="421"/>
      <c r="I166" s="422"/>
      <c r="J166" s="417"/>
      <c r="K166" s="416"/>
      <c r="L166" s="140"/>
      <c r="M166" s="140"/>
    </row>
    <row r="167" spans="1:13" ht="15">
      <c r="A167" s="411">
        <v>40</v>
      </c>
      <c r="B167" s="424">
        <f>M29</f>
        <v>0</v>
      </c>
      <c r="C167" s="211">
        <f>M43</f>
        <v>0</v>
      </c>
      <c r="D167" s="211" t="e">
        <f t="shared" si="16"/>
        <v>#DIV/0!</v>
      </c>
      <c r="E167" s="420">
        <v>10</v>
      </c>
      <c r="F167" s="310" t="e">
        <f>EXP((D167-$C$78)/$C$77)*E167/1000</f>
        <v>#DIV/0!</v>
      </c>
      <c r="G167" s="413" t="str">
        <f>IF(ISNUMBER(F167),ROUND((F167+F168)/2,6),"-")</f>
        <v>-</v>
      </c>
      <c r="H167" s="421" t="str">
        <f>IF(G81="-","-",IF(G167&gt;=I167,"&gt;","&lt;"))</f>
        <v>&gt;</v>
      </c>
      <c r="I167" s="422">
        <f>VLOOKUP(E167,D65:E72,2,FALSE)</f>
        <v>0.01</v>
      </c>
      <c r="J167" s="417" t="str">
        <f>IF(G167&lt;0.2,"соответствует","не соответствует")</f>
        <v>не соответствует</v>
      </c>
      <c r="K167" s="415" t="e">
        <f>STDEV(C167:C168)/AVERAGE(C167:C168)</f>
        <v>#DIV/0!</v>
      </c>
      <c r="L167" s="140"/>
      <c r="M167" s="140"/>
    </row>
    <row r="168" spans="1:13" ht="15" customHeight="1">
      <c r="A168" s="412"/>
      <c r="B168" s="425"/>
      <c r="C168" s="211">
        <f>N43</f>
        <v>0</v>
      </c>
      <c r="D168" s="211" t="e">
        <f t="shared" si="16"/>
        <v>#DIV/0!</v>
      </c>
      <c r="E168" s="420"/>
      <c r="F168" s="310" t="e">
        <f>EXP((D168-$C$78)/$C$77)*E167/1000</f>
        <v>#DIV/0!</v>
      </c>
      <c r="G168" s="414"/>
      <c r="H168" s="421"/>
      <c r="I168" s="422"/>
      <c r="J168" s="417"/>
      <c r="K168" s="416"/>
      <c r="L168" s="140"/>
      <c r="M168" s="140"/>
    </row>
    <row r="169" spans="1:13" ht="15">
      <c r="A169" s="411">
        <v>41</v>
      </c>
      <c r="B169" s="424">
        <f>M30</f>
        <v>0</v>
      </c>
      <c r="C169" s="211">
        <f>M44</f>
        <v>0</v>
      </c>
      <c r="D169" s="211" t="e">
        <f t="shared" si="16"/>
        <v>#DIV/0!</v>
      </c>
      <c r="E169" s="420">
        <v>10</v>
      </c>
      <c r="F169" s="310" t="e">
        <f>EXP((D169-$C$78)/$C$77)*E169/1000</f>
        <v>#DIV/0!</v>
      </c>
      <c r="G169" s="413" t="str">
        <f>IF(ISNUMBER(F169),ROUND((F169+F170)/2,6),"-")</f>
        <v>-</v>
      </c>
      <c r="H169" s="421" t="str">
        <f>IF(G81="-","-",IF(G169&gt;=I169,"&gt;","&lt;"))</f>
        <v>&gt;</v>
      </c>
      <c r="I169" s="422">
        <f>VLOOKUP(E169,D65:E72,2,FALSE)</f>
        <v>0.01</v>
      </c>
      <c r="J169" s="417" t="str">
        <f>IF(G169&lt;0.2,"соответствует","не соответствует")</f>
        <v>не соответствует</v>
      </c>
      <c r="K169" s="415" t="e">
        <f>STDEV(C169:C170)/AVERAGE(C169:C170)</f>
        <v>#DIV/0!</v>
      </c>
      <c r="L169" s="140"/>
      <c r="M169" s="140"/>
    </row>
    <row r="170" spans="1:13" ht="15">
      <c r="A170" s="412"/>
      <c r="B170" s="425"/>
      <c r="C170" s="211">
        <f>N44</f>
        <v>0</v>
      </c>
      <c r="D170" s="211" t="e">
        <f t="shared" si="16"/>
        <v>#DIV/0!</v>
      </c>
      <c r="E170" s="420"/>
      <c r="F170" s="310" t="e">
        <f>EXP((D170-$C$78)/$C$77)*E169/1000</f>
        <v>#DIV/0!</v>
      </c>
      <c r="G170" s="414"/>
      <c r="H170" s="421"/>
      <c r="I170" s="422"/>
      <c r="J170" s="417"/>
      <c r="K170" s="416"/>
      <c r="L170" s="140"/>
      <c r="M170" s="140"/>
    </row>
    <row r="171" spans="1:13" ht="15">
      <c r="A171" s="418">
        <v>42</v>
      </c>
      <c r="B171" s="419">
        <f>M31</f>
        <v>0</v>
      </c>
      <c r="C171" s="211">
        <f>M45</f>
        <v>0</v>
      </c>
      <c r="D171" s="211" t="e">
        <f t="shared" si="16"/>
        <v>#DIV/0!</v>
      </c>
      <c r="E171" s="420">
        <v>10</v>
      </c>
      <c r="F171" s="310" t="e">
        <f>EXP((D171-$C$78)/$C$77)*E171/1000</f>
        <v>#DIV/0!</v>
      </c>
      <c r="G171" s="413" t="str">
        <f>IF(ISNUMBER(F171),ROUND((F171+F172)/2,6),"-")</f>
        <v>-</v>
      </c>
      <c r="H171" s="421" t="str">
        <f>IF(G81="-","-",IF(G171&gt;=I171,"&gt;","&lt;"))</f>
        <v>&gt;</v>
      </c>
      <c r="I171" s="422">
        <f>VLOOKUP(E171,D65:E72,2,FALSE)</f>
        <v>0.01</v>
      </c>
      <c r="J171" s="417" t="str">
        <f>IF(G171&lt;0.2,"соответствует","не соответствует")</f>
        <v>не соответствует</v>
      </c>
      <c r="K171" s="423" t="e">
        <f>STDEV(C171:C172)/AVERAGE(C171:C172)</f>
        <v>#DIV/0!</v>
      </c>
      <c r="L171" s="140"/>
      <c r="M171" s="140"/>
    </row>
    <row r="172" spans="1:13" ht="15">
      <c r="A172" s="418"/>
      <c r="B172" s="419"/>
      <c r="C172" s="211">
        <f>N45</f>
        <v>0</v>
      </c>
      <c r="D172" s="211" t="e">
        <f t="shared" si="16"/>
        <v>#DIV/0!</v>
      </c>
      <c r="E172" s="420"/>
      <c r="F172" s="310" t="e">
        <f>EXP((D172-$C$78)/$C$77)*E171/1000</f>
        <v>#DIV/0!</v>
      </c>
      <c r="G172" s="414"/>
      <c r="H172" s="421"/>
      <c r="I172" s="422"/>
      <c r="J172" s="417"/>
      <c r="K172" s="423"/>
      <c r="L172" s="140"/>
      <c r="M172" s="140"/>
    </row>
    <row r="173" spans="1:13" ht="15">
      <c r="A173" s="406"/>
      <c r="B173" s="407"/>
      <c r="C173" s="245"/>
      <c r="D173" s="245"/>
      <c r="E173" s="408"/>
      <c r="F173" s="246"/>
      <c r="G173" s="409"/>
      <c r="H173" s="410"/>
      <c r="I173" s="405"/>
      <c r="J173" s="403"/>
      <c r="K173" s="404"/>
      <c r="L173" s="140"/>
      <c r="M173" s="140"/>
    </row>
    <row r="174" spans="1:13" ht="15">
      <c r="A174" s="406"/>
      <c r="B174" s="407"/>
      <c r="C174" s="245"/>
      <c r="D174" s="245"/>
      <c r="E174" s="408"/>
      <c r="F174" s="246"/>
      <c r="G174" s="409"/>
      <c r="H174" s="410"/>
      <c r="I174" s="405"/>
      <c r="J174" s="403"/>
      <c r="K174" s="404"/>
      <c r="L174" s="140"/>
      <c r="M174" s="140"/>
    </row>
    <row r="175" spans="1:13" ht="15">
      <c r="A175" s="406"/>
      <c r="B175" s="407"/>
      <c r="C175" s="245"/>
      <c r="D175" s="245"/>
      <c r="E175" s="408"/>
      <c r="F175" s="246"/>
      <c r="G175" s="409"/>
      <c r="H175" s="410"/>
      <c r="I175" s="405"/>
      <c r="J175" s="403"/>
      <c r="K175" s="404"/>
      <c r="L175" s="140"/>
      <c r="M175" s="140"/>
    </row>
    <row r="176" spans="1:13" ht="15">
      <c r="A176" s="406"/>
      <c r="B176" s="407"/>
      <c r="C176" s="245"/>
      <c r="D176" s="245"/>
      <c r="E176" s="408"/>
      <c r="F176" s="246"/>
      <c r="G176" s="409"/>
      <c r="H176" s="410"/>
      <c r="I176" s="405"/>
      <c r="J176" s="403"/>
      <c r="K176" s="404"/>
      <c r="L176" s="140"/>
      <c r="M176" s="140"/>
    </row>
    <row r="177" spans="1:13" ht="15">
      <c r="A177" s="406"/>
      <c r="B177" s="407"/>
      <c r="C177" s="245"/>
      <c r="D177" s="245"/>
      <c r="E177" s="408"/>
      <c r="F177" s="246"/>
      <c r="G177" s="409"/>
      <c r="H177" s="410"/>
      <c r="I177" s="405"/>
      <c r="J177" s="403"/>
      <c r="K177" s="404"/>
      <c r="L177" s="140"/>
      <c r="M177" s="140"/>
    </row>
    <row r="178" spans="1:13" ht="15">
      <c r="A178" s="406"/>
      <c r="B178" s="407"/>
      <c r="C178" s="245"/>
      <c r="D178" s="245"/>
      <c r="E178" s="408"/>
      <c r="F178" s="246"/>
      <c r="G178" s="409"/>
      <c r="H178" s="410"/>
      <c r="I178" s="405"/>
      <c r="J178" s="403"/>
      <c r="K178" s="404"/>
      <c r="L178" s="140"/>
      <c r="M178" s="140"/>
    </row>
    <row r="179" spans="1:13" ht="15">
      <c r="A179" s="406"/>
      <c r="B179" s="407"/>
      <c r="C179" s="245"/>
      <c r="D179" s="245"/>
      <c r="E179" s="408"/>
      <c r="F179" s="246"/>
      <c r="G179" s="409"/>
      <c r="H179" s="410"/>
      <c r="I179" s="405"/>
      <c r="J179" s="403"/>
      <c r="K179" s="404"/>
      <c r="L179" s="140"/>
      <c r="M179" s="140"/>
    </row>
    <row r="180" spans="1:13" ht="15">
      <c r="A180" s="406"/>
      <c r="B180" s="407"/>
      <c r="C180" s="245"/>
      <c r="D180" s="245"/>
      <c r="E180" s="408"/>
      <c r="F180" s="246"/>
      <c r="G180" s="409"/>
      <c r="H180" s="410"/>
      <c r="I180" s="405"/>
      <c r="J180" s="403"/>
      <c r="K180" s="404"/>
      <c r="L180" s="140"/>
      <c r="M180" s="140"/>
    </row>
    <row r="181" spans="1:13" ht="15">
      <c r="A181" s="406"/>
      <c r="B181" s="407"/>
      <c r="C181" s="245"/>
      <c r="D181" s="245"/>
      <c r="E181" s="408"/>
      <c r="F181" s="246"/>
      <c r="G181" s="409"/>
      <c r="H181" s="410"/>
      <c r="I181" s="405"/>
      <c r="J181" s="403"/>
      <c r="K181" s="404"/>
      <c r="L181" s="140"/>
      <c r="M181" s="140"/>
    </row>
    <row r="182" spans="1:13" ht="15">
      <c r="A182" s="406"/>
      <c r="B182" s="407"/>
      <c r="C182" s="245"/>
      <c r="D182" s="245"/>
      <c r="E182" s="408"/>
      <c r="F182" s="246"/>
      <c r="G182" s="409"/>
      <c r="H182" s="410"/>
      <c r="I182" s="405"/>
      <c r="J182" s="403"/>
      <c r="K182" s="404"/>
      <c r="L182" s="140"/>
      <c r="M182" s="140"/>
    </row>
    <row r="183" spans="1:13" ht="15">
      <c r="A183" s="406"/>
      <c r="B183" s="407"/>
      <c r="C183" s="245"/>
      <c r="D183" s="245"/>
      <c r="E183" s="408"/>
      <c r="F183" s="246"/>
      <c r="G183" s="409"/>
      <c r="H183" s="410"/>
      <c r="I183" s="405"/>
      <c r="J183" s="403"/>
      <c r="K183" s="404"/>
      <c r="L183" s="140"/>
      <c r="M183" s="140"/>
    </row>
    <row r="184" spans="1:13" ht="15">
      <c r="A184" s="406"/>
      <c r="B184" s="407"/>
      <c r="C184" s="245"/>
      <c r="D184" s="245"/>
      <c r="E184" s="408"/>
      <c r="F184" s="246"/>
      <c r="G184" s="409"/>
      <c r="H184" s="410"/>
      <c r="I184" s="405"/>
      <c r="J184" s="403"/>
      <c r="K184" s="404"/>
      <c r="L184" s="140"/>
      <c r="M184" s="140"/>
    </row>
    <row r="185" spans="1:13" ht="15">
      <c r="A185" s="406"/>
      <c r="B185" s="407"/>
      <c r="C185" s="245"/>
      <c r="D185" s="245"/>
      <c r="E185" s="408"/>
      <c r="F185" s="246"/>
      <c r="G185" s="409"/>
      <c r="H185" s="410"/>
      <c r="I185" s="405"/>
      <c r="J185" s="403"/>
      <c r="K185" s="404"/>
      <c r="L185" s="140"/>
      <c r="M185" s="140"/>
    </row>
    <row r="186" spans="1:13" ht="15">
      <c r="A186" s="406"/>
      <c r="B186" s="407"/>
      <c r="C186" s="245"/>
      <c r="D186" s="245"/>
      <c r="E186" s="408"/>
      <c r="F186" s="246"/>
      <c r="G186" s="409"/>
      <c r="H186" s="410"/>
      <c r="I186" s="405"/>
      <c r="J186" s="403"/>
      <c r="K186" s="404"/>
      <c r="L186" s="140"/>
      <c r="M186" s="140"/>
    </row>
    <row r="187" spans="1:13" ht="15">
      <c r="A187" s="406"/>
      <c r="B187" s="407"/>
      <c r="C187" s="245"/>
      <c r="D187" s="245"/>
      <c r="E187" s="408"/>
      <c r="F187" s="246"/>
      <c r="G187" s="409"/>
      <c r="H187" s="410"/>
      <c r="I187" s="405"/>
      <c r="J187" s="403"/>
      <c r="K187" s="404"/>
      <c r="L187" s="140"/>
      <c r="M187" s="140"/>
    </row>
    <row r="188" spans="1:13" ht="15">
      <c r="A188" s="406"/>
      <c r="B188" s="407"/>
      <c r="C188" s="245"/>
      <c r="D188" s="245"/>
      <c r="E188" s="408"/>
      <c r="F188" s="246"/>
      <c r="G188" s="409"/>
      <c r="H188" s="410"/>
      <c r="I188" s="405"/>
      <c r="J188" s="403"/>
      <c r="K188" s="404"/>
      <c r="L188" s="140"/>
      <c r="M188" s="140"/>
    </row>
    <row r="189" spans="1:13" ht="15">
      <c r="A189" s="406"/>
      <c r="B189" s="407"/>
      <c r="C189" s="245"/>
      <c r="D189" s="245"/>
      <c r="E189" s="408"/>
      <c r="F189" s="246"/>
      <c r="G189" s="409"/>
      <c r="H189" s="410"/>
      <c r="I189" s="405"/>
      <c r="J189" s="403"/>
      <c r="K189" s="404"/>
      <c r="L189" s="140"/>
      <c r="M189" s="140"/>
    </row>
    <row r="190" spans="1:13" ht="15">
      <c r="A190" s="406"/>
      <c r="B190" s="407"/>
      <c r="C190" s="245"/>
      <c r="D190" s="245"/>
      <c r="E190" s="408"/>
      <c r="F190" s="246"/>
      <c r="G190" s="409"/>
      <c r="H190" s="410"/>
      <c r="I190" s="405"/>
      <c r="J190" s="403"/>
      <c r="K190" s="404"/>
      <c r="L190" s="140"/>
      <c r="M190" s="140"/>
    </row>
    <row r="191" spans="1:13" ht="15">
      <c r="A191" s="406"/>
      <c r="B191" s="407"/>
      <c r="C191" s="245"/>
      <c r="D191" s="245"/>
      <c r="E191" s="408"/>
      <c r="F191" s="246"/>
      <c r="G191" s="409"/>
      <c r="H191" s="410"/>
      <c r="I191" s="405"/>
      <c r="J191" s="403"/>
      <c r="K191" s="404"/>
      <c r="L191" s="140"/>
      <c r="M191" s="140"/>
    </row>
    <row r="192" spans="1:13" ht="15">
      <c r="A192" s="406"/>
      <c r="B192" s="407"/>
      <c r="C192" s="245"/>
      <c r="D192" s="245"/>
      <c r="E192" s="408"/>
      <c r="F192" s="246"/>
      <c r="G192" s="409"/>
      <c r="H192" s="410"/>
      <c r="I192" s="405"/>
      <c r="J192" s="403"/>
      <c r="K192" s="404"/>
      <c r="L192" s="140"/>
      <c r="M192" s="140"/>
    </row>
    <row r="193" spans="1:13" ht="15">
      <c r="A193" s="406"/>
      <c r="B193" s="407"/>
      <c r="C193" s="245"/>
      <c r="D193" s="245"/>
      <c r="E193" s="408"/>
      <c r="F193" s="246"/>
      <c r="G193" s="409"/>
      <c r="H193" s="410"/>
      <c r="I193" s="405"/>
      <c r="J193" s="403"/>
      <c r="K193" s="404"/>
      <c r="L193" s="140"/>
      <c r="M193" s="140"/>
    </row>
    <row r="194" spans="1:13" ht="15">
      <c r="A194" s="406"/>
      <c r="B194" s="407"/>
      <c r="C194" s="245"/>
      <c r="D194" s="245"/>
      <c r="E194" s="408"/>
      <c r="F194" s="246"/>
      <c r="G194" s="409"/>
      <c r="H194" s="410"/>
      <c r="I194" s="405"/>
      <c r="J194" s="403"/>
      <c r="K194" s="404"/>
      <c r="L194" s="140"/>
      <c r="M194" s="140"/>
    </row>
    <row r="195" spans="1:13" ht="15">
      <c r="A195" s="406"/>
      <c r="B195" s="407"/>
      <c r="C195" s="245"/>
      <c r="D195" s="245"/>
      <c r="E195" s="408"/>
      <c r="F195" s="246"/>
      <c r="G195" s="409"/>
      <c r="H195" s="410"/>
      <c r="I195" s="405"/>
      <c r="J195" s="403"/>
      <c r="K195" s="404"/>
      <c r="L195" s="140"/>
      <c r="M195" s="140"/>
    </row>
    <row r="196" spans="1:13" ht="15">
      <c r="A196" s="406"/>
      <c r="B196" s="407"/>
      <c r="C196" s="245"/>
      <c r="D196" s="245"/>
      <c r="E196" s="408"/>
      <c r="F196" s="246"/>
      <c r="G196" s="409"/>
      <c r="H196" s="410"/>
      <c r="I196" s="405"/>
      <c r="J196" s="403"/>
      <c r="K196" s="404"/>
      <c r="L196" s="140"/>
      <c r="M196" s="140"/>
    </row>
    <row r="197" spans="1:13" ht="15">
      <c r="A197" s="406"/>
      <c r="B197" s="407"/>
      <c r="C197" s="245"/>
      <c r="D197" s="245"/>
      <c r="E197" s="408"/>
      <c r="F197" s="246"/>
      <c r="G197" s="409"/>
      <c r="H197" s="410"/>
      <c r="I197" s="405"/>
      <c r="J197" s="403"/>
      <c r="K197" s="404"/>
      <c r="L197" s="140"/>
      <c r="M197" s="140"/>
    </row>
    <row r="198" spans="1:13" ht="15">
      <c r="A198" s="406"/>
      <c r="B198" s="407"/>
      <c r="C198" s="245"/>
      <c r="D198" s="245"/>
      <c r="E198" s="408"/>
      <c r="F198" s="246"/>
      <c r="G198" s="409"/>
      <c r="H198" s="410"/>
      <c r="I198" s="405"/>
      <c r="J198" s="403"/>
      <c r="K198" s="404"/>
      <c r="L198" s="140"/>
      <c r="M198" s="140"/>
    </row>
    <row r="199" spans="1:13" ht="15">
      <c r="A199" s="406"/>
      <c r="B199" s="407"/>
      <c r="C199" s="245"/>
      <c r="D199" s="245"/>
      <c r="E199" s="408"/>
      <c r="F199" s="246"/>
      <c r="G199" s="409"/>
      <c r="H199" s="410"/>
      <c r="I199" s="405"/>
      <c r="J199" s="403"/>
      <c r="K199" s="404"/>
      <c r="L199" s="140"/>
      <c r="M199" s="140"/>
    </row>
    <row r="200" spans="1:13" ht="15">
      <c r="A200" s="406"/>
      <c r="B200" s="407"/>
      <c r="C200" s="245"/>
      <c r="D200" s="245"/>
      <c r="E200" s="408"/>
      <c r="F200" s="246"/>
      <c r="G200" s="409"/>
      <c r="H200" s="410"/>
      <c r="I200" s="405"/>
      <c r="J200" s="403"/>
      <c r="K200" s="404"/>
      <c r="L200" s="140"/>
      <c r="M200" s="140"/>
    </row>
    <row r="201" spans="1:13" ht="15">
      <c r="A201" s="406"/>
      <c r="B201" s="407"/>
      <c r="C201" s="245"/>
      <c r="D201" s="245"/>
      <c r="E201" s="408"/>
      <c r="F201" s="246"/>
      <c r="G201" s="409"/>
      <c r="H201" s="410"/>
      <c r="I201" s="405"/>
      <c r="J201" s="403"/>
      <c r="K201" s="404"/>
      <c r="L201" s="140"/>
      <c r="M201" s="140"/>
    </row>
    <row r="202" spans="1:13" ht="15">
      <c r="A202" s="406"/>
      <c r="B202" s="407"/>
      <c r="C202" s="245"/>
      <c r="D202" s="245"/>
      <c r="E202" s="408"/>
      <c r="F202" s="246"/>
      <c r="G202" s="409"/>
      <c r="H202" s="410"/>
      <c r="I202" s="405"/>
      <c r="J202" s="403"/>
      <c r="K202" s="404"/>
      <c r="L202" s="140"/>
      <c r="M202" s="140"/>
    </row>
    <row r="203" spans="1:13" ht="15">
      <c r="A203" s="406"/>
      <c r="B203" s="407"/>
      <c r="C203" s="245"/>
      <c r="D203" s="245"/>
      <c r="E203" s="408"/>
      <c r="F203" s="246"/>
      <c r="G203" s="409"/>
      <c r="H203" s="410"/>
      <c r="I203" s="405"/>
      <c r="J203" s="403"/>
      <c r="K203" s="404"/>
      <c r="L203" s="140"/>
      <c r="M203" s="140"/>
    </row>
    <row r="204" spans="1:13" ht="15">
      <c r="A204" s="406"/>
      <c r="B204" s="407"/>
      <c r="C204" s="245"/>
      <c r="D204" s="245"/>
      <c r="E204" s="408"/>
      <c r="F204" s="246"/>
      <c r="G204" s="409"/>
      <c r="H204" s="410"/>
      <c r="I204" s="405"/>
      <c r="J204" s="403"/>
      <c r="K204" s="404"/>
      <c r="L204" s="140"/>
      <c r="M204" s="140"/>
    </row>
    <row r="205" spans="1:13" ht="15">
      <c r="A205" s="406"/>
      <c r="B205" s="407"/>
      <c r="C205" s="245"/>
      <c r="D205" s="245"/>
      <c r="E205" s="408"/>
      <c r="F205" s="246"/>
      <c r="G205" s="409"/>
      <c r="H205" s="410"/>
      <c r="I205" s="405"/>
      <c r="J205" s="403"/>
      <c r="K205" s="404"/>
      <c r="L205" s="140"/>
      <c r="M205" s="140"/>
    </row>
    <row r="206" spans="1:13" ht="15">
      <c r="A206" s="406"/>
      <c r="B206" s="407"/>
      <c r="C206" s="245"/>
      <c r="D206" s="245"/>
      <c r="E206" s="408"/>
      <c r="F206" s="246"/>
      <c r="G206" s="409"/>
      <c r="H206" s="410"/>
      <c r="I206" s="405"/>
      <c r="J206" s="403"/>
      <c r="K206" s="404"/>
      <c r="L206" s="140"/>
      <c r="M206" s="140"/>
    </row>
    <row r="207" spans="1:13" ht="15">
      <c r="A207" s="406"/>
      <c r="B207" s="407"/>
      <c r="C207" s="245"/>
      <c r="D207" s="245"/>
      <c r="E207" s="408"/>
      <c r="F207" s="246"/>
      <c r="G207" s="409"/>
      <c r="H207" s="410"/>
      <c r="I207" s="405"/>
      <c r="J207" s="403"/>
      <c r="K207" s="404"/>
      <c r="L207" s="140"/>
      <c r="M207" s="140"/>
    </row>
    <row r="208" spans="1:13" ht="15">
      <c r="A208" s="406"/>
      <c r="B208" s="407"/>
      <c r="C208" s="245"/>
      <c r="D208" s="245"/>
      <c r="E208" s="408"/>
      <c r="F208" s="246"/>
      <c r="G208" s="409"/>
      <c r="H208" s="410"/>
      <c r="I208" s="405"/>
      <c r="J208" s="403"/>
      <c r="K208" s="404"/>
      <c r="L208" s="140"/>
      <c r="M208" s="140"/>
    </row>
    <row r="209" spans="1:13" ht="15">
      <c r="A209" s="406"/>
      <c r="B209" s="407"/>
      <c r="C209" s="245"/>
      <c r="D209" s="245"/>
      <c r="E209" s="408"/>
      <c r="F209" s="246"/>
      <c r="G209" s="409"/>
      <c r="H209" s="410"/>
      <c r="I209" s="405"/>
      <c r="J209" s="403"/>
      <c r="K209" s="404"/>
      <c r="L209" s="140"/>
      <c r="M209" s="140"/>
    </row>
    <row r="210" spans="1:13" ht="15">
      <c r="A210" s="406"/>
      <c r="B210" s="407"/>
      <c r="C210" s="245"/>
      <c r="D210" s="245"/>
      <c r="E210" s="408"/>
      <c r="F210" s="246"/>
      <c r="G210" s="409"/>
      <c r="H210" s="410"/>
      <c r="I210" s="405"/>
      <c r="J210" s="403"/>
      <c r="K210" s="404"/>
      <c r="L210" s="140"/>
      <c r="M210" s="140"/>
    </row>
    <row r="211" spans="1:13" ht="15">
      <c r="A211" s="406"/>
      <c r="B211" s="407"/>
      <c r="C211" s="245"/>
      <c r="D211" s="245"/>
      <c r="E211" s="408"/>
      <c r="F211" s="246"/>
      <c r="G211" s="409"/>
      <c r="H211" s="410"/>
      <c r="I211" s="405"/>
      <c r="J211" s="403"/>
      <c r="K211" s="404"/>
      <c r="L211" s="140"/>
      <c r="M211" s="140"/>
    </row>
    <row r="212" spans="1:13" ht="15">
      <c r="A212" s="406"/>
      <c r="B212" s="407"/>
      <c r="C212" s="245"/>
      <c r="D212" s="245"/>
      <c r="E212" s="408"/>
      <c r="F212" s="246"/>
      <c r="G212" s="409"/>
      <c r="H212" s="410"/>
      <c r="I212" s="405"/>
      <c r="J212" s="403"/>
      <c r="K212" s="404"/>
      <c r="L212" s="140"/>
      <c r="M212" s="140"/>
    </row>
    <row r="213" spans="1:13" ht="15">
      <c r="A213" s="406"/>
      <c r="B213" s="407"/>
      <c r="C213" s="245"/>
      <c r="D213" s="245"/>
      <c r="E213" s="408"/>
      <c r="F213" s="246"/>
      <c r="G213" s="409"/>
      <c r="H213" s="410"/>
      <c r="I213" s="405"/>
      <c r="J213" s="403"/>
      <c r="K213" s="404"/>
      <c r="L213" s="140"/>
      <c r="M213" s="140"/>
    </row>
    <row r="214" spans="1:13" ht="15">
      <c r="A214" s="406"/>
      <c r="B214" s="407"/>
      <c r="C214" s="245"/>
      <c r="D214" s="245"/>
      <c r="E214" s="408"/>
      <c r="F214" s="246"/>
      <c r="G214" s="409"/>
      <c r="H214" s="410"/>
      <c r="I214" s="405"/>
      <c r="J214" s="403"/>
      <c r="K214" s="404"/>
      <c r="L214" s="140"/>
      <c r="M214" s="140"/>
    </row>
    <row r="215" spans="1:13" ht="15">
      <c r="A215" s="406"/>
      <c r="B215" s="407"/>
      <c r="C215" s="245"/>
      <c r="D215" s="245"/>
      <c r="E215" s="408"/>
      <c r="F215" s="246"/>
      <c r="G215" s="409"/>
      <c r="H215" s="410"/>
      <c r="I215" s="405"/>
      <c r="J215" s="403"/>
      <c r="K215" s="404"/>
      <c r="L215" s="140"/>
      <c r="M215" s="140"/>
    </row>
    <row r="216" spans="1:13" ht="15">
      <c r="A216" s="406"/>
      <c r="B216" s="407"/>
      <c r="C216" s="245"/>
      <c r="D216" s="245"/>
      <c r="E216" s="408"/>
      <c r="F216" s="246"/>
      <c r="G216" s="409"/>
      <c r="H216" s="410"/>
      <c r="I216" s="405"/>
      <c r="J216" s="403"/>
      <c r="K216" s="404"/>
      <c r="L216" s="140"/>
      <c r="M216" s="140"/>
    </row>
    <row r="217" spans="1:13" ht="15">
      <c r="A217" s="406"/>
      <c r="B217" s="407"/>
      <c r="C217" s="245"/>
      <c r="D217" s="245"/>
      <c r="E217" s="408"/>
      <c r="F217" s="246"/>
      <c r="G217" s="409"/>
      <c r="H217" s="410"/>
      <c r="I217" s="405"/>
      <c r="J217" s="403"/>
      <c r="K217" s="404"/>
      <c r="L217" s="140"/>
      <c r="M217" s="140"/>
    </row>
    <row r="218" spans="1:13" ht="15">
      <c r="A218" s="406"/>
      <c r="B218" s="407"/>
      <c r="C218" s="245"/>
      <c r="D218" s="245"/>
      <c r="E218" s="408"/>
      <c r="F218" s="246"/>
      <c r="G218" s="409"/>
      <c r="H218" s="410"/>
      <c r="I218" s="405"/>
      <c r="J218" s="403"/>
      <c r="K218" s="404"/>
      <c r="L218" s="140"/>
      <c r="M218" s="140"/>
    </row>
    <row r="219" spans="1:13" ht="15">
      <c r="A219" s="406"/>
      <c r="B219" s="407"/>
      <c r="C219" s="245"/>
      <c r="D219" s="245"/>
      <c r="E219" s="408"/>
      <c r="F219" s="246"/>
      <c r="G219" s="409"/>
      <c r="H219" s="410"/>
      <c r="I219" s="405"/>
      <c r="J219" s="403"/>
      <c r="K219" s="404"/>
      <c r="L219" s="140"/>
      <c r="M219" s="140"/>
    </row>
    <row r="220" spans="1:13" ht="15">
      <c r="A220" s="406"/>
      <c r="B220" s="407"/>
      <c r="C220" s="245"/>
      <c r="D220" s="245"/>
      <c r="E220" s="408"/>
      <c r="F220" s="246"/>
      <c r="G220" s="409"/>
      <c r="H220" s="410"/>
      <c r="I220" s="405"/>
      <c r="J220" s="403"/>
      <c r="K220" s="404"/>
      <c r="L220" s="140"/>
      <c r="M220" s="140"/>
    </row>
    <row r="221" spans="1:13" ht="15">
      <c r="A221" s="406"/>
      <c r="B221" s="407"/>
      <c r="C221" s="245"/>
      <c r="D221" s="245"/>
      <c r="E221" s="408"/>
      <c r="F221" s="246"/>
      <c r="G221" s="409"/>
      <c r="H221" s="410"/>
      <c r="I221" s="405"/>
      <c r="J221" s="403"/>
      <c r="K221" s="404"/>
      <c r="L221" s="140"/>
      <c r="M221" s="140"/>
    </row>
    <row r="222" spans="1:13" ht="15">
      <c r="A222" s="406"/>
      <c r="B222" s="407"/>
      <c r="C222" s="245"/>
      <c r="D222" s="245"/>
      <c r="E222" s="408"/>
      <c r="F222" s="246"/>
      <c r="G222" s="409"/>
      <c r="H222" s="410"/>
      <c r="I222" s="405"/>
      <c r="J222" s="403"/>
      <c r="K222" s="404"/>
      <c r="L222" s="140"/>
      <c r="M222" s="140"/>
    </row>
    <row r="223" spans="1:13" ht="15">
      <c r="A223" s="406"/>
      <c r="B223" s="407"/>
      <c r="C223" s="245"/>
      <c r="D223" s="245"/>
      <c r="E223" s="408"/>
      <c r="F223" s="246"/>
      <c r="G223" s="409"/>
      <c r="H223" s="410"/>
      <c r="I223" s="405"/>
      <c r="J223" s="403"/>
      <c r="K223" s="404"/>
      <c r="L223" s="140"/>
      <c r="M223" s="140"/>
    </row>
    <row r="224" spans="1:13" ht="15">
      <c r="A224" s="406"/>
      <c r="B224" s="407"/>
      <c r="C224" s="245"/>
      <c r="D224" s="245"/>
      <c r="E224" s="408"/>
      <c r="F224" s="246"/>
      <c r="G224" s="409"/>
      <c r="H224" s="410"/>
      <c r="I224" s="405"/>
      <c r="J224" s="403"/>
      <c r="K224" s="404"/>
      <c r="L224" s="140"/>
      <c r="M224" s="140"/>
    </row>
    <row r="225" spans="1:13" ht="15">
      <c r="A225" s="406"/>
      <c r="B225" s="407"/>
      <c r="C225" s="245"/>
      <c r="D225" s="245"/>
      <c r="E225" s="408"/>
      <c r="F225" s="246"/>
      <c r="G225" s="409"/>
      <c r="H225" s="410"/>
      <c r="I225" s="405"/>
      <c r="J225" s="403"/>
      <c r="K225" s="404"/>
      <c r="L225" s="140"/>
      <c r="M225" s="140"/>
    </row>
    <row r="226" spans="1:13" ht="15">
      <c r="A226" s="406"/>
      <c r="B226" s="407"/>
      <c r="C226" s="245"/>
      <c r="D226" s="245"/>
      <c r="E226" s="408"/>
      <c r="F226" s="246"/>
      <c r="G226" s="409"/>
      <c r="H226" s="410"/>
      <c r="I226" s="405"/>
      <c r="J226" s="403"/>
      <c r="K226" s="404"/>
      <c r="L226" s="140"/>
      <c r="M226" s="140"/>
    </row>
    <row r="227" spans="1:13" ht="15">
      <c r="A227" s="99"/>
      <c r="B227" s="140"/>
      <c r="C227" s="140"/>
      <c r="D227" s="140"/>
      <c r="E227" s="140"/>
      <c r="F227" s="140"/>
      <c r="G227" s="140"/>
      <c r="H227" s="140"/>
      <c r="I227" s="140"/>
      <c r="J227" s="140"/>
      <c r="K227" s="140"/>
      <c r="L227" s="140"/>
      <c r="M227" s="140"/>
    </row>
    <row r="228" spans="2:13" ht="15">
      <c r="B228" s="140"/>
      <c r="C228" s="140"/>
      <c r="D228" s="140"/>
      <c r="E228" s="140"/>
      <c r="F228" s="140"/>
      <c r="G228" s="140"/>
      <c r="H228" s="140"/>
      <c r="I228" s="140"/>
      <c r="J228" s="140"/>
      <c r="K228" s="140"/>
      <c r="L228" s="140"/>
      <c r="M228" s="140"/>
    </row>
    <row r="229" spans="2:13" ht="15">
      <c r="B229" s="140"/>
      <c r="C229" s="140"/>
      <c r="D229" s="140"/>
      <c r="E229" s="140"/>
      <c r="F229" s="140"/>
      <c r="G229" s="140"/>
      <c r="H229" s="140"/>
      <c r="I229" s="140"/>
      <c r="J229" s="140"/>
      <c r="K229" s="140"/>
      <c r="L229" s="140"/>
      <c r="M229" s="140"/>
    </row>
    <row r="230" spans="2:13" ht="15">
      <c r="B230" s="140"/>
      <c r="C230" s="140"/>
      <c r="D230" s="140"/>
      <c r="E230" s="140"/>
      <c r="F230" s="140"/>
      <c r="G230" s="140"/>
      <c r="H230" s="140"/>
      <c r="I230" s="140"/>
      <c r="J230" s="140"/>
      <c r="K230" s="140"/>
      <c r="L230" s="140"/>
      <c r="M230" s="140"/>
    </row>
    <row r="231" spans="2:13" ht="15">
      <c r="B231" s="140"/>
      <c r="C231" s="140"/>
      <c r="D231" s="140"/>
      <c r="E231" s="140"/>
      <c r="F231" s="140"/>
      <c r="G231" s="140"/>
      <c r="H231" s="140"/>
      <c r="I231" s="140"/>
      <c r="J231" s="140"/>
      <c r="K231" s="140"/>
      <c r="L231" s="140"/>
      <c r="M231" s="140"/>
    </row>
    <row r="232" spans="2:13" ht="15">
      <c r="B232" s="140"/>
      <c r="C232" s="140"/>
      <c r="D232" s="140"/>
      <c r="E232" s="140"/>
      <c r="F232" s="140"/>
      <c r="G232" s="140"/>
      <c r="H232" s="140"/>
      <c r="I232" s="140"/>
      <c r="J232" s="140"/>
      <c r="K232" s="140"/>
      <c r="L232" s="140"/>
      <c r="M232" s="140"/>
    </row>
    <row r="233" spans="2:13" ht="15">
      <c r="B233" s="140"/>
      <c r="C233" s="140"/>
      <c r="D233" s="140"/>
      <c r="E233" s="140"/>
      <c r="F233" s="140"/>
      <c r="G233" s="140"/>
      <c r="H233" s="140"/>
      <c r="I233" s="140"/>
      <c r="J233" s="140"/>
      <c r="K233" s="140"/>
      <c r="L233" s="140"/>
      <c r="M233" s="140"/>
    </row>
    <row r="234" spans="2:13" ht="15">
      <c r="B234" s="140"/>
      <c r="C234" s="140"/>
      <c r="D234" s="140"/>
      <c r="E234" s="140"/>
      <c r="F234" s="140"/>
      <c r="G234" s="140"/>
      <c r="H234" s="140"/>
      <c r="I234" s="140"/>
      <c r="J234" s="140"/>
      <c r="K234" s="140"/>
      <c r="L234" s="140"/>
      <c r="M234" s="140"/>
    </row>
    <row r="235" spans="2:13" ht="15">
      <c r="B235" s="140"/>
      <c r="C235" s="140"/>
      <c r="D235" s="140"/>
      <c r="E235" s="140"/>
      <c r="F235" s="140"/>
      <c r="G235" s="140"/>
      <c r="H235" s="140"/>
      <c r="I235" s="140"/>
      <c r="J235" s="140"/>
      <c r="K235" s="140"/>
      <c r="L235" s="140"/>
      <c r="M235" s="140"/>
    </row>
    <row r="236" spans="2:13" ht="15">
      <c r="B236" s="140"/>
      <c r="C236" s="140"/>
      <c r="D236" s="140"/>
      <c r="E236" s="140"/>
      <c r="F236" s="140"/>
      <c r="G236" s="140"/>
      <c r="H236" s="140"/>
      <c r="I236" s="140"/>
      <c r="J236" s="140"/>
      <c r="K236" s="140"/>
      <c r="L236" s="140"/>
      <c r="M236" s="140"/>
    </row>
    <row r="237" spans="2:13" ht="15">
      <c r="B237" s="140"/>
      <c r="C237" s="140"/>
      <c r="D237" s="140"/>
      <c r="E237" s="140"/>
      <c r="F237" s="140"/>
      <c r="G237" s="140"/>
      <c r="H237" s="140"/>
      <c r="I237" s="140"/>
      <c r="J237" s="140"/>
      <c r="K237" s="140"/>
      <c r="L237" s="140"/>
      <c r="M237" s="140"/>
    </row>
    <row r="238" spans="2:13" ht="15">
      <c r="B238" s="140"/>
      <c r="C238" s="140"/>
      <c r="D238" s="140"/>
      <c r="E238" s="140"/>
      <c r="F238" s="140"/>
      <c r="G238" s="140"/>
      <c r="H238" s="140"/>
      <c r="I238" s="140"/>
      <c r="J238" s="140"/>
      <c r="K238" s="140"/>
      <c r="L238" s="140"/>
      <c r="M238" s="140"/>
    </row>
    <row r="239" spans="2:13" ht="15">
      <c r="B239" s="140"/>
      <c r="C239" s="140"/>
      <c r="D239" s="140"/>
      <c r="E239" s="140"/>
      <c r="F239" s="140"/>
      <c r="G239" s="140"/>
      <c r="H239" s="140"/>
      <c r="I239" s="140"/>
      <c r="J239" s="140"/>
      <c r="K239" s="140"/>
      <c r="L239" s="140"/>
      <c r="M239" s="140"/>
    </row>
    <row r="240" spans="2:13" ht="15">
      <c r="B240" s="140"/>
      <c r="C240" s="140"/>
      <c r="D240" s="140"/>
      <c r="E240" s="140"/>
      <c r="F240" s="140"/>
      <c r="G240" s="140"/>
      <c r="H240" s="140"/>
      <c r="I240" s="140"/>
      <c r="J240" s="140"/>
      <c r="K240" s="140"/>
      <c r="L240" s="140"/>
      <c r="M240" s="140"/>
    </row>
    <row r="241" spans="2:13" ht="15">
      <c r="B241" s="140"/>
      <c r="C241" s="140"/>
      <c r="D241" s="140"/>
      <c r="E241" s="140"/>
      <c r="F241" s="140"/>
      <c r="G241" s="140"/>
      <c r="H241" s="140"/>
      <c r="I241" s="140"/>
      <c r="J241" s="140"/>
      <c r="K241" s="140"/>
      <c r="L241" s="140"/>
      <c r="M241" s="140"/>
    </row>
    <row r="242" spans="2:13" ht="15">
      <c r="B242" s="140"/>
      <c r="C242" s="140"/>
      <c r="D242" s="140"/>
      <c r="E242" s="140"/>
      <c r="F242" s="140"/>
      <c r="G242" s="140"/>
      <c r="H242" s="140"/>
      <c r="I242" s="140"/>
      <c r="J242" s="140"/>
      <c r="K242" s="140"/>
      <c r="L242" s="140"/>
      <c r="M242" s="140"/>
    </row>
    <row r="243" spans="2:13" ht="15">
      <c r="B243" s="140"/>
      <c r="C243" s="140"/>
      <c r="D243" s="140"/>
      <c r="E243" s="140"/>
      <c r="F243" s="140"/>
      <c r="G243" s="140"/>
      <c r="H243" s="140"/>
      <c r="I243" s="140"/>
      <c r="J243" s="140"/>
      <c r="K243" s="140"/>
      <c r="L243" s="140"/>
      <c r="M243" s="140"/>
    </row>
    <row r="244" spans="2:13" ht="15">
      <c r="B244" s="140"/>
      <c r="C244" s="140"/>
      <c r="D244" s="140"/>
      <c r="E244" s="140"/>
      <c r="F244" s="140"/>
      <c r="G244" s="140"/>
      <c r="H244" s="140"/>
      <c r="I244" s="140"/>
      <c r="J244" s="140"/>
      <c r="K244" s="140"/>
      <c r="L244" s="140"/>
      <c r="M244" s="140"/>
    </row>
    <row r="245" spans="2:13" ht="15">
      <c r="B245" s="140"/>
      <c r="C245" s="140"/>
      <c r="D245" s="140"/>
      <c r="E245" s="140"/>
      <c r="F245" s="140"/>
      <c r="G245" s="140"/>
      <c r="H245" s="140"/>
      <c r="I245" s="140"/>
      <c r="J245" s="140"/>
      <c r="K245" s="140"/>
      <c r="L245" s="140"/>
      <c r="M245" s="140"/>
    </row>
    <row r="246" spans="2:13" ht="15">
      <c r="B246" s="140"/>
      <c r="C246" s="140"/>
      <c r="D246" s="140"/>
      <c r="E246" s="140"/>
      <c r="F246" s="140"/>
      <c r="G246" s="140"/>
      <c r="H246" s="140"/>
      <c r="I246" s="140"/>
      <c r="J246" s="140"/>
      <c r="K246" s="140"/>
      <c r="L246" s="140"/>
      <c r="M246" s="140"/>
    </row>
    <row r="247" spans="2:13" ht="15">
      <c r="B247" s="140"/>
      <c r="C247" s="140"/>
      <c r="D247" s="140"/>
      <c r="E247" s="140"/>
      <c r="F247" s="140"/>
      <c r="G247" s="140"/>
      <c r="H247" s="140"/>
      <c r="I247" s="140"/>
      <c r="J247" s="140"/>
      <c r="K247" s="140"/>
      <c r="L247" s="140"/>
      <c r="M247" s="140"/>
    </row>
    <row r="248" spans="2:13" ht="15">
      <c r="B248" s="140"/>
      <c r="C248" s="140"/>
      <c r="D248" s="140"/>
      <c r="E248" s="140"/>
      <c r="F248" s="140"/>
      <c r="G248" s="140"/>
      <c r="H248" s="140"/>
      <c r="I248" s="140"/>
      <c r="J248" s="140"/>
      <c r="K248" s="140"/>
      <c r="L248" s="140"/>
      <c r="M248" s="140"/>
    </row>
    <row r="249" spans="2:13" ht="15">
      <c r="B249" s="140"/>
      <c r="C249" s="140"/>
      <c r="D249" s="140"/>
      <c r="E249" s="140"/>
      <c r="F249" s="140"/>
      <c r="G249" s="140"/>
      <c r="H249" s="140"/>
      <c r="I249" s="140"/>
      <c r="J249" s="140"/>
      <c r="K249" s="140"/>
      <c r="L249" s="140"/>
      <c r="M249" s="140"/>
    </row>
    <row r="250" spans="2:13" ht="15">
      <c r="B250" s="140"/>
      <c r="C250" s="140"/>
      <c r="D250" s="140"/>
      <c r="E250" s="140"/>
      <c r="F250" s="140"/>
      <c r="G250" s="140"/>
      <c r="H250" s="140"/>
      <c r="I250" s="140"/>
      <c r="J250" s="140"/>
      <c r="K250" s="140"/>
      <c r="L250" s="140"/>
      <c r="M250" s="140"/>
    </row>
    <row r="251" spans="2:13" ht="15">
      <c r="B251" s="140"/>
      <c r="C251" s="140"/>
      <c r="D251" s="140"/>
      <c r="E251" s="140"/>
      <c r="F251" s="140"/>
      <c r="G251" s="140"/>
      <c r="H251" s="140"/>
      <c r="I251" s="140"/>
      <c r="J251" s="140"/>
      <c r="K251" s="140"/>
      <c r="L251" s="140"/>
      <c r="M251" s="140"/>
    </row>
    <row r="252" spans="2:13" ht="15">
      <c r="B252" s="140"/>
      <c r="C252" s="140"/>
      <c r="D252" s="140"/>
      <c r="E252" s="140"/>
      <c r="F252" s="140"/>
      <c r="G252" s="140"/>
      <c r="H252" s="140"/>
      <c r="I252" s="140"/>
      <c r="J252" s="140"/>
      <c r="K252" s="140"/>
      <c r="L252" s="140"/>
      <c r="M252" s="140"/>
    </row>
    <row r="253" spans="2:13" ht="15">
      <c r="B253" s="140"/>
      <c r="C253" s="140"/>
      <c r="D253" s="140"/>
      <c r="E253" s="140"/>
      <c r="F253" s="140"/>
      <c r="G253" s="140"/>
      <c r="H253" s="140"/>
      <c r="I253" s="140"/>
      <c r="J253" s="140"/>
      <c r="K253" s="140"/>
      <c r="L253" s="140"/>
      <c r="M253" s="140"/>
    </row>
    <row r="254" spans="2:13" ht="15">
      <c r="B254" s="140"/>
      <c r="C254" s="140"/>
      <c r="D254" s="140"/>
      <c r="E254" s="140"/>
      <c r="F254" s="140"/>
      <c r="G254" s="140"/>
      <c r="H254" s="140"/>
      <c r="I254" s="140"/>
      <c r="J254" s="140"/>
      <c r="K254" s="140"/>
      <c r="L254" s="140"/>
      <c r="M254" s="140"/>
    </row>
    <row r="255" spans="2:13" ht="15">
      <c r="B255" s="140"/>
      <c r="C255" s="140"/>
      <c r="D255" s="140"/>
      <c r="E255" s="140"/>
      <c r="F255" s="140"/>
      <c r="G255" s="140"/>
      <c r="H255" s="140"/>
      <c r="I255" s="140"/>
      <c r="J255" s="140"/>
      <c r="K255" s="140"/>
      <c r="L255" s="140"/>
      <c r="M255" s="140"/>
    </row>
    <row r="256" spans="2:13" ht="15">
      <c r="B256" s="140"/>
      <c r="C256" s="140"/>
      <c r="D256" s="140"/>
      <c r="E256" s="140"/>
      <c r="F256" s="140"/>
      <c r="G256" s="140"/>
      <c r="H256" s="140"/>
      <c r="I256" s="140"/>
      <c r="J256" s="140"/>
      <c r="K256" s="140"/>
      <c r="L256" s="140"/>
      <c r="M256" s="140"/>
    </row>
    <row r="257" spans="2:13" ht="15">
      <c r="B257" s="140"/>
      <c r="C257" s="140"/>
      <c r="D257" s="140"/>
      <c r="E257" s="140"/>
      <c r="F257" s="140"/>
      <c r="G257" s="140"/>
      <c r="H257" s="140"/>
      <c r="I257" s="140"/>
      <c r="J257" s="140"/>
      <c r="K257" s="140"/>
      <c r="L257" s="140"/>
      <c r="M257" s="140"/>
    </row>
    <row r="258" spans="2:13" ht="15">
      <c r="B258" s="140"/>
      <c r="C258" s="140"/>
      <c r="D258" s="140"/>
      <c r="E258" s="140"/>
      <c r="F258" s="140"/>
      <c r="G258" s="140"/>
      <c r="H258" s="140"/>
      <c r="I258" s="140"/>
      <c r="J258" s="140"/>
      <c r="K258" s="140"/>
      <c r="L258" s="140"/>
      <c r="M258" s="140"/>
    </row>
    <row r="259" spans="2:13" ht="15">
      <c r="B259" s="140"/>
      <c r="C259" s="140"/>
      <c r="D259" s="140"/>
      <c r="E259" s="140"/>
      <c r="F259" s="140"/>
      <c r="G259" s="140"/>
      <c r="H259" s="140"/>
      <c r="I259" s="140"/>
      <c r="J259" s="140"/>
      <c r="K259" s="140"/>
      <c r="L259" s="140"/>
      <c r="M259" s="140"/>
    </row>
    <row r="260" spans="2:13" ht="15">
      <c r="B260" s="140"/>
      <c r="C260" s="140"/>
      <c r="D260" s="140"/>
      <c r="E260" s="140"/>
      <c r="F260" s="140"/>
      <c r="G260" s="140"/>
      <c r="H260" s="140"/>
      <c r="I260" s="140"/>
      <c r="J260" s="140"/>
      <c r="K260" s="140"/>
      <c r="L260" s="140"/>
      <c r="M260" s="140"/>
    </row>
    <row r="261" spans="2:13" ht="15">
      <c r="B261" s="140"/>
      <c r="C261" s="140"/>
      <c r="D261" s="140"/>
      <c r="E261" s="140"/>
      <c r="F261" s="140"/>
      <c r="G261" s="140"/>
      <c r="H261" s="140"/>
      <c r="I261" s="140"/>
      <c r="J261" s="140"/>
      <c r="K261" s="140"/>
      <c r="L261" s="140"/>
      <c r="M261" s="140"/>
    </row>
    <row r="262" spans="2:13" ht="15">
      <c r="B262" s="140"/>
      <c r="C262" s="140"/>
      <c r="D262" s="140"/>
      <c r="E262" s="140"/>
      <c r="F262" s="140"/>
      <c r="G262" s="140"/>
      <c r="H262" s="140"/>
      <c r="I262" s="140"/>
      <c r="J262" s="140"/>
      <c r="K262" s="140"/>
      <c r="L262" s="140"/>
      <c r="M262" s="140"/>
    </row>
    <row r="263" spans="2:13" ht="15">
      <c r="B263" s="140"/>
      <c r="C263" s="140"/>
      <c r="D263" s="140"/>
      <c r="E263" s="140"/>
      <c r="F263" s="140"/>
      <c r="G263" s="140"/>
      <c r="H263" s="140"/>
      <c r="I263" s="140"/>
      <c r="J263" s="140"/>
      <c r="K263" s="140"/>
      <c r="L263" s="140"/>
      <c r="M263" s="140"/>
    </row>
    <row r="264" spans="2:13" ht="15">
      <c r="B264" s="140"/>
      <c r="C264" s="140"/>
      <c r="D264" s="140"/>
      <c r="E264" s="140"/>
      <c r="F264" s="140"/>
      <c r="G264" s="140"/>
      <c r="H264" s="140"/>
      <c r="I264" s="140"/>
      <c r="J264" s="140"/>
      <c r="K264" s="140"/>
      <c r="L264" s="140"/>
      <c r="M264" s="140"/>
    </row>
    <row r="265" spans="2:13" ht="15">
      <c r="B265" s="140"/>
      <c r="C265" s="140"/>
      <c r="D265" s="140"/>
      <c r="E265" s="140"/>
      <c r="F265" s="140"/>
      <c r="G265" s="140"/>
      <c r="H265" s="140"/>
      <c r="I265" s="140"/>
      <c r="J265" s="140"/>
      <c r="K265" s="140"/>
      <c r="L265" s="140"/>
      <c r="M265" s="140"/>
    </row>
    <row r="266" spans="2:13" ht="15">
      <c r="B266" s="140"/>
      <c r="C266" s="140"/>
      <c r="D266" s="140"/>
      <c r="E266" s="140"/>
      <c r="F266" s="140"/>
      <c r="G266" s="140"/>
      <c r="H266" s="140"/>
      <c r="I266" s="140"/>
      <c r="J266" s="140"/>
      <c r="K266" s="140"/>
      <c r="L266" s="140"/>
      <c r="M266" s="140"/>
    </row>
    <row r="267" spans="2:13" ht="15">
      <c r="B267" s="140"/>
      <c r="C267" s="140"/>
      <c r="D267" s="140"/>
      <c r="E267" s="140"/>
      <c r="F267" s="140"/>
      <c r="G267" s="140"/>
      <c r="H267" s="140"/>
      <c r="I267" s="140"/>
      <c r="J267" s="140"/>
      <c r="K267" s="140"/>
      <c r="L267" s="140"/>
      <c r="M267" s="140"/>
    </row>
    <row r="268" spans="2:13" ht="15">
      <c r="B268" s="140"/>
      <c r="C268" s="140"/>
      <c r="D268" s="140"/>
      <c r="E268" s="140"/>
      <c r="F268" s="140"/>
      <c r="G268" s="140"/>
      <c r="H268" s="140"/>
      <c r="I268" s="140"/>
      <c r="J268" s="140"/>
      <c r="K268" s="140"/>
      <c r="L268" s="140"/>
      <c r="M268" s="140"/>
    </row>
    <row r="269" spans="2:13" ht="15">
      <c r="B269" s="140"/>
      <c r="C269" s="140"/>
      <c r="D269" s="140"/>
      <c r="E269" s="140"/>
      <c r="F269" s="140"/>
      <c r="G269" s="140"/>
      <c r="H269" s="140"/>
      <c r="I269" s="140"/>
      <c r="J269" s="140"/>
      <c r="K269" s="140"/>
      <c r="L269" s="140"/>
      <c r="M269" s="140"/>
    </row>
    <row r="270" spans="2:13" ht="15">
      <c r="B270" s="140"/>
      <c r="C270" s="140"/>
      <c r="D270" s="140"/>
      <c r="E270" s="140"/>
      <c r="F270" s="140"/>
      <c r="G270" s="140"/>
      <c r="H270" s="140"/>
      <c r="I270" s="140"/>
      <c r="J270" s="140"/>
      <c r="K270" s="140"/>
      <c r="L270" s="140"/>
      <c r="M270" s="140"/>
    </row>
    <row r="271" spans="2:13" ht="15">
      <c r="B271" s="140"/>
      <c r="C271" s="140"/>
      <c r="D271" s="140"/>
      <c r="E271" s="140"/>
      <c r="F271" s="140"/>
      <c r="G271" s="140"/>
      <c r="H271" s="140"/>
      <c r="I271" s="140"/>
      <c r="J271" s="140"/>
      <c r="K271" s="140"/>
      <c r="L271" s="140"/>
      <c r="M271" s="140"/>
    </row>
    <row r="272" spans="2:13" ht="15">
      <c r="B272" s="140"/>
      <c r="C272" s="140"/>
      <c r="D272" s="140"/>
      <c r="E272" s="140"/>
      <c r="F272" s="140"/>
      <c r="G272" s="140"/>
      <c r="H272" s="140"/>
      <c r="I272" s="140"/>
      <c r="J272" s="140"/>
      <c r="K272" s="140"/>
      <c r="L272" s="140"/>
      <c r="M272" s="140"/>
    </row>
    <row r="273" spans="2:13" ht="15">
      <c r="B273" s="140"/>
      <c r="C273" s="140"/>
      <c r="D273" s="140"/>
      <c r="E273" s="140"/>
      <c r="F273" s="140"/>
      <c r="G273" s="140"/>
      <c r="H273" s="140"/>
      <c r="I273" s="140"/>
      <c r="J273" s="140"/>
      <c r="K273" s="140"/>
      <c r="L273" s="140"/>
      <c r="M273" s="140"/>
    </row>
    <row r="274" spans="2:13" ht="15">
      <c r="B274" s="140"/>
      <c r="C274" s="140"/>
      <c r="D274" s="140"/>
      <c r="E274" s="140"/>
      <c r="F274" s="140"/>
      <c r="G274" s="140"/>
      <c r="H274" s="140"/>
      <c r="I274" s="140"/>
      <c r="J274" s="140"/>
      <c r="K274" s="140"/>
      <c r="L274" s="140"/>
      <c r="M274" s="140"/>
    </row>
    <row r="275" spans="2:13" ht="15">
      <c r="B275" s="140"/>
      <c r="C275" s="140"/>
      <c r="D275" s="140"/>
      <c r="E275" s="140"/>
      <c r="F275" s="140"/>
      <c r="G275" s="140"/>
      <c r="H275" s="140"/>
      <c r="I275" s="140"/>
      <c r="J275" s="140"/>
      <c r="K275" s="140"/>
      <c r="L275" s="140"/>
      <c r="M275" s="140"/>
    </row>
    <row r="276" spans="2:13" ht="15">
      <c r="B276" s="140"/>
      <c r="C276" s="140"/>
      <c r="D276" s="140"/>
      <c r="E276" s="140"/>
      <c r="F276" s="140"/>
      <c r="G276" s="140"/>
      <c r="H276" s="140"/>
      <c r="I276" s="140"/>
      <c r="J276" s="140"/>
      <c r="K276" s="140"/>
      <c r="L276" s="140"/>
      <c r="M276" s="140"/>
    </row>
    <row r="277" spans="2:13" ht="15">
      <c r="B277" s="140"/>
      <c r="C277" s="140"/>
      <c r="D277" s="140"/>
      <c r="E277" s="140"/>
      <c r="F277" s="140"/>
      <c r="G277" s="140"/>
      <c r="H277" s="140"/>
      <c r="I277" s="140"/>
      <c r="J277" s="140"/>
      <c r="K277" s="140"/>
      <c r="L277" s="140"/>
      <c r="M277" s="140"/>
    </row>
    <row r="278" spans="2:13" ht="15">
      <c r="B278" s="140"/>
      <c r="C278" s="140"/>
      <c r="D278" s="140"/>
      <c r="E278" s="140"/>
      <c r="F278" s="140"/>
      <c r="G278" s="140"/>
      <c r="H278" s="140"/>
      <c r="I278" s="140"/>
      <c r="J278" s="140"/>
      <c r="K278" s="140"/>
      <c r="L278" s="140"/>
      <c r="M278" s="140"/>
    </row>
    <row r="279" spans="2:13" ht="15">
      <c r="B279" s="140"/>
      <c r="C279" s="140"/>
      <c r="D279" s="140"/>
      <c r="E279" s="140"/>
      <c r="F279" s="140"/>
      <c r="G279" s="140"/>
      <c r="H279" s="140"/>
      <c r="I279" s="140"/>
      <c r="J279" s="140"/>
      <c r="K279" s="140"/>
      <c r="L279" s="140"/>
      <c r="M279" s="140"/>
    </row>
    <row r="280" spans="2:13" ht="15">
      <c r="B280" s="140"/>
      <c r="C280" s="140"/>
      <c r="D280" s="140"/>
      <c r="E280" s="140"/>
      <c r="F280" s="140"/>
      <c r="G280" s="140"/>
      <c r="H280" s="140"/>
      <c r="I280" s="140"/>
      <c r="J280" s="140"/>
      <c r="K280" s="140"/>
      <c r="L280" s="140"/>
      <c r="M280" s="140"/>
    </row>
    <row r="281" spans="2:13" ht="15">
      <c r="B281" s="140"/>
      <c r="C281" s="140"/>
      <c r="D281" s="140"/>
      <c r="E281" s="140"/>
      <c r="F281" s="140"/>
      <c r="G281" s="140"/>
      <c r="H281" s="140"/>
      <c r="I281" s="140"/>
      <c r="J281" s="140"/>
      <c r="K281" s="140"/>
      <c r="L281" s="140"/>
      <c r="M281" s="140"/>
    </row>
    <row r="282" spans="2:13" ht="15">
      <c r="B282" s="140"/>
      <c r="C282" s="140"/>
      <c r="D282" s="140"/>
      <c r="E282" s="140"/>
      <c r="F282" s="140"/>
      <c r="G282" s="140"/>
      <c r="H282" s="140"/>
      <c r="I282" s="140"/>
      <c r="J282" s="140"/>
      <c r="K282" s="140"/>
      <c r="L282" s="140"/>
      <c r="M282" s="140"/>
    </row>
    <row r="283" spans="2:13" ht="15">
      <c r="B283" s="140"/>
      <c r="C283" s="140"/>
      <c r="D283" s="140"/>
      <c r="E283" s="140"/>
      <c r="F283" s="140"/>
      <c r="G283" s="140"/>
      <c r="H283" s="140"/>
      <c r="I283" s="140"/>
      <c r="J283" s="140"/>
      <c r="K283" s="140"/>
      <c r="L283" s="140"/>
      <c r="M283" s="140"/>
    </row>
    <row r="284" spans="2:13" ht="15">
      <c r="B284" s="140"/>
      <c r="C284" s="140"/>
      <c r="D284" s="140"/>
      <c r="E284" s="140"/>
      <c r="F284" s="140"/>
      <c r="G284" s="140"/>
      <c r="H284" s="140"/>
      <c r="I284" s="140"/>
      <c r="J284" s="140"/>
      <c r="K284" s="140"/>
      <c r="L284" s="140"/>
      <c r="M284" s="140"/>
    </row>
    <row r="285" spans="2:13" ht="15">
      <c r="B285" s="140"/>
      <c r="C285" s="140"/>
      <c r="D285" s="140"/>
      <c r="E285" s="140"/>
      <c r="F285" s="140"/>
      <c r="G285" s="140"/>
      <c r="H285" s="140"/>
      <c r="I285" s="140"/>
      <c r="J285" s="140"/>
      <c r="K285" s="140"/>
      <c r="L285" s="140"/>
      <c r="M285" s="140"/>
    </row>
    <row r="286" spans="2:13" ht="15">
      <c r="B286" s="140"/>
      <c r="C286" s="140"/>
      <c r="D286" s="140"/>
      <c r="E286" s="140"/>
      <c r="F286" s="140"/>
      <c r="G286" s="140"/>
      <c r="H286" s="140"/>
      <c r="I286" s="140"/>
      <c r="J286" s="140"/>
      <c r="K286" s="140"/>
      <c r="L286" s="140"/>
      <c r="M286" s="140"/>
    </row>
    <row r="287" spans="2:13" ht="15">
      <c r="B287" s="140"/>
      <c r="C287" s="140"/>
      <c r="D287" s="140"/>
      <c r="E287" s="140"/>
      <c r="F287" s="140"/>
      <c r="G287" s="140"/>
      <c r="H287" s="140"/>
      <c r="I287" s="140"/>
      <c r="J287" s="140"/>
      <c r="K287" s="140"/>
      <c r="L287" s="140"/>
      <c r="M287" s="140"/>
    </row>
    <row r="288" spans="2:13" ht="15">
      <c r="B288" s="140"/>
      <c r="C288" s="140"/>
      <c r="D288" s="140"/>
      <c r="E288" s="140"/>
      <c r="F288" s="140"/>
      <c r="G288" s="140"/>
      <c r="H288" s="140"/>
      <c r="I288" s="140"/>
      <c r="J288" s="140"/>
      <c r="K288" s="140"/>
      <c r="L288" s="140"/>
      <c r="M288" s="140"/>
    </row>
    <row r="289" spans="2:13" ht="15">
      <c r="B289" s="140"/>
      <c r="C289" s="140"/>
      <c r="D289" s="140"/>
      <c r="E289" s="140"/>
      <c r="F289" s="140"/>
      <c r="G289" s="140"/>
      <c r="H289" s="140"/>
      <c r="I289" s="140"/>
      <c r="J289" s="140"/>
      <c r="K289" s="140"/>
      <c r="L289" s="140"/>
      <c r="M289" s="140"/>
    </row>
    <row r="290" spans="2:13" ht="15">
      <c r="B290" s="140"/>
      <c r="C290" s="140"/>
      <c r="D290" s="140"/>
      <c r="E290" s="140"/>
      <c r="F290" s="140"/>
      <c r="G290" s="140"/>
      <c r="H290" s="140"/>
      <c r="I290" s="140"/>
      <c r="J290" s="140"/>
      <c r="K290" s="140"/>
      <c r="L290" s="140"/>
      <c r="M290" s="140"/>
    </row>
    <row r="291" spans="2:13" ht="15">
      <c r="B291" s="140"/>
      <c r="C291" s="140"/>
      <c r="D291" s="140"/>
      <c r="E291" s="140"/>
      <c r="F291" s="140"/>
      <c r="G291" s="140"/>
      <c r="H291" s="140"/>
      <c r="I291" s="140"/>
      <c r="J291" s="140"/>
      <c r="K291" s="140"/>
      <c r="L291" s="140"/>
      <c r="M291" s="140"/>
    </row>
    <row r="292" spans="2:13" ht="15">
      <c r="B292" s="140"/>
      <c r="C292" s="140"/>
      <c r="D292" s="140"/>
      <c r="E292" s="140"/>
      <c r="F292" s="140"/>
      <c r="G292" s="140"/>
      <c r="H292" s="140"/>
      <c r="I292" s="140"/>
      <c r="J292" s="140"/>
      <c r="K292" s="140"/>
      <c r="L292" s="140"/>
      <c r="M292" s="140"/>
    </row>
    <row r="293" spans="2:13" ht="15">
      <c r="B293" s="140"/>
      <c r="C293" s="140"/>
      <c r="D293" s="140"/>
      <c r="E293" s="140"/>
      <c r="F293" s="140"/>
      <c r="G293" s="140"/>
      <c r="H293" s="140"/>
      <c r="I293" s="140"/>
      <c r="J293" s="140"/>
      <c r="K293" s="140"/>
      <c r="L293" s="140"/>
      <c r="M293" s="140"/>
    </row>
    <row r="294" spans="2:13" ht="15">
      <c r="B294" s="140"/>
      <c r="C294" s="140"/>
      <c r="D294" s="140"/>
      <c r="E294" s="140"/>
      <c r="F294" s="140"/>
      <c r="G294" s="140"/>
      <c r="H294" s="140"/>
      <c r="I294" s="140"/>
      <c r="J294" s="140"/>
      <c r="K294" s="140"/>
      <c r="L294" s="140"/>
      <c r="M294" s="140"/>
    </row>
    <row r="295" spans="2:13" ht="15">
      <c r="B295" s="140"/>
      <c r="C295" s="140"/>
      <c r="D295" s="140"/>
      <c r="E295" s="140"/>
      <c r="F295" s="140"/>
      <c r="G295" s="140"/>
      <c r="H295" s="140"/>
      <c r="I295" s="140"/>
      <c r="J295" s="140"/>
      <c r="K295" s="140"/>
      <c r="L295" s="140"/>
      <c r="M295" s="140"/>
    </row>
    <row r="296" spans="2:13" ht="15">
      <c r="B296" s="140"/>
      <c r="C296" s="140"/>
      <c r="D296" s="140"/>
      <c r="E296" s="140"/>
      <c r="F296" s="140"/>
      <c r="G296" s="140"/>
      <c r="H296" s="140"/>
      <c r="I296" s="140"/>
      <c r="J296" s="140"/>
      <c r="K296" s="140"/>
      <c r="L296" s="140"/>
      <c r="M296" s="140"/>
    </row>
    <row r="297" spans="2:13" ht="15">
      <c r="B297" s="140"/>
      <c r="C297" s="140"/>
      <c r="D297" s="140"/>
      <c r="E297" s="140"/>
      <c r="F297" s="140"/>
      <c r="G297" s="140"/>
      <c r="H297" s="140"/>
      <c r="I297" s="140"/>
      <c r="J297" s="140"/>
      <c r="K297" s="140"/>
      <c r="L297" s="140"/>
      <c r="M297" s="140"/>
    </row>
    <row r="298" spans="2:13" ht="15">
      <c r="B298" s="140"/>
      <c r="C298" s="140"/>
      <c r="D298" s="140"/>
      <c r="E298" s="140"/>
      <c r="F298" s="140"/>
      <c r="G298" s="140"/>
      <c r="H298" s="140"/>
      <c r="I298" s="140"/>
      <c r="J298" s="140"/>
      <c r="K298" s="140"/>
      <c r="L298" s="140"/>
      <c r="M298" s="140"/>
    </row>
    <row r="299" spans="2:13" ht="15">
      <c r="B299" s="140"/>
      <c r="C299" s="140"/>
      <c r="D299" s="140"/>
      <c r="E299" s="140"/>
      <c r="F299" s="140"/>
      <c r="G299" s="140"/>
      <c r="H299" s="140"/>
      <c r="I299" s="140"/>
      <c r="J299" s="140"/>
      <c r="K299" s="140"/>
      <c r="L299" s="140"/>
      <c r="M299" s="140"/>
    </row>
    <row r="300" spans="2:13" ht="15">
      <c r="B300" s="140"/>
      <c r="C300" s="140"/>
      <c r="D300" s="140"/>
      <c r="E300" s="140"/>
      <c r="F300" s="140"/>
      <c r="G300" s="140"/>
      <c r="H300" s="140"/>
      <c r="I300" s="140"/>
      <c r="J300" s="140"/>
      <c r="K300" s="140"/>
      <c r="L300" s="140"/>
      <c r="M300" s="140"/>
    </row>
    <row r="301" spans="2:13" ht="15">
      <c r="B301" s="140"/>
      <c r="C301" s="140"/>
      <c r="D301" s="140"/>
      <c r="E301" s="140"/>
      <c r="F301" s="140"/>
      <c r="G301" s="140"/>
      <c r="H301" s="140"/>
      <c r="I301" s="140"/>
      <c r="J301" s="140"/>
      <c r="K301" s="140"/>
      <c r="L301" s="140"/>
      <c r="M301" s="140"/>
    </row>
    <row r="302" spans="2:13" ht="15">
      <c r="B302" s="140"/>
      <c r="C302" s="140"/>
      <c r="D302" s="140"/>
      <c r="E302" s="140"/>
      <c r="F302" s="140"/>
      <c r="G302" s="140"/>
      <c r="H302" s="140"/>
      <c r="I302" s="140"/>
      <c r="J302" s="140"/>
      <c r="K302" s="140"/>
      <c r="L302" s="140"/>
      <c r="M302" s="140"/>
    </row>
    <row r="303" spans="2:13" ht="15">
      <c r="B303" s="140"/>
      <c r="C303" s="140"/>
      <c r="D303" s="140"/>
      <c r="E303" s="140"/>
      <c r="F303" s="140"/>
      <c r="G303" s="140"/>
      <c r="H303" s="140"/>
      <c r="I303" s="140"/>
      <c r="J303" s="140"/>
      <c r="K303" s="140"/>
      <c r="L303" s="140"/>
      <c r="M303" s="140"/>
    </row>
    <row r="304" spans="2:13" ht="15">
      <c r="B304" s="140"/>
      <c r="C304" s="140"/>
      <c r="D304" s="140"/>
      <c r="E304" s="140"/>
      <c r="F304" s="140"/>
      <c r="G304" s="140"/>
      <c r="H304" s="140"/>
      <c r="I304" s="140"/>
      <c r="J304" s="140"/>
      <c r="K304" s="140"/>
      <c r="L304" s="140"/>
      <c r="M304" s="140"/>
    </row>
    <row r="305" spans="2:13" ht="15">
      <c r="B305" s="140"/>
      <c r="C305" s="140"/>
      <c r="D305" s="140"/>
      <c r="E305" s="140"/>
      <c r="F305" s="140"/>
      <c r="G305" s="140"/>
      <c r="H305" s="140"/>
      <c r="I305" s="140"/>
      <c r="J305" s="140"/>
      <c r="K305" s="140"/>
      <c r="L305" s="140"/>
      <c r="M305" s="140"/>
    </row>
    <row r="306" spans="2:13" ht="15">
      <c r="B306" s="140"/>
      <c r="C306" s="140"/>
      <c r="D306" s="140"/>
      <c r="E306" s="140"/>
      <c r="F306" s="140"/>
      <c r="G306" s="140"/>
      <c r="H306" s="140"/>
      <c r="I306" s="140"/>
      <c r="J306" s="140"/>
      <c r="K306" s="140"/>
      <c r="L306" s="140"/>
      <c r="M306" s="140"/>
    </row>
    <row r="307" spans="2:13" ht="15">
      <c r="B307" s="140"/>
      <c r="C307" s="140"/>
      <c r="D307" s="140"/>
      <c r="E307" s="140"/>
      <c r="F307" s="140"/>
      <c r="G307" s="140"/>
      <c r="H307" s="140"/>
      <c r="I307" s="140"/>
      <c r="J307" s="140"/>
      <c r="K307" s="140"/>
      <c r="L307" s="140"/>
      <c r="M307" s="140"/>
    </row>
    <row r="308" spans="2:13" ht="15">
      <c r="B308" s="140"/>
      <c r="C308" s="140"/>
      <c r="D308" s="140"/>
      <c r="E308" s="140"/>
      <c r="F308" s="140"/>
      <c r="G308" s="140"/>
      <c r="H308" s="140"/>
      <c r="I308" s="140"/>
      <c r="J308" s="140"/>
      <c r="K308" s="140"/>
      <c r="L308" s="140"/>
      <c r="M308" s="140"/>
    </row>
    <row r="309" spans="2:13" ht="15">
      <c r="B309" s="140"/>
      <c r="C309" s="140"/>
      <c r="D309" s="140"/>
      <c r="E309" s="140"/>
      <c r="F309" s="140"/>
      <c r="G309" s="140"/>
      <c r="H309" s="140"/>
      <c r="I309" s="140"/>
      <c r="J309" s="140"/>
      <c r="K309" s="140"/>
      <c r="L309" s="140"/>
      <c r="M309" s="140"/>
    </row>
    <row r="310" spans="2:13" ht="15">
      <c r="B310" s="140"/>
      <c r="C310" s="140"/>
      <c r="D310" s="140"/>
      <c r="E310" s="140"/>
      <c r="F310" s="140"/>
      <c r="G310" s="140"/>
      <c r="H310" s="140"/>
      <c r="I310" s="140"/>
      <c r="J310" s="140"/>
      <c r="K310" s="140"/>
      <c r="L310" s="140"/>
      <c r="M310" s="140"/>
    </row>
    <row r="311" spans="2:13" ht="15">
      <c r="B311" s="140"/>
      <c r="C311" s="140"/>
      <c r="D311" s="140"/>
      <c r="E311" s="140"/>
      <c r="F311" s="140"/>
      <c r="G311" s="140"/>
      <c r="H311" s="140"/>
      <c r="I311" s="140"/>
      <c r="J311" s="140"/>
      <c r="K311" s="140"/>
      <c r="L311" s="140"/>
      <c r="M311" s="140"/>
    </row>
    <row r="312" spans="2:13" ht="15">
      <c r="B312" s="140"/>
      <c r="C312" s="140"/>
      <c r="D312" s="140"/>
      <c r="E312" s="140"/>
      <c r="F312" s="140"/>
      <c r="G312" s="140"/>
      <c r="H312" s="140"/>
      <c r="I312" s="140"/>
      <c r="J312" s="140"/>
      <c r="K312" s="140"/>
      <c r="L312" s="140"/>
      <c r="M312" s="140"/>
    </row>
    <row r="313" spans="2:13" ht="15">
      <c r="B313" s="140"/>
      <c r="C313" s="140"/>
      <c r="D313" s="140"/>
      <c r="E313" s="140"/>
      <c r="F313" s="140"/>
      <c r="G313" s="140"/>
      <c r="H313" s="140"/>
      <c r="I313" s="140"/>
      <c r="J313" s="140"/>
      <c r="K313" s="140"/>
      <c r="L313" s="140"/>
      <c r="M313" s="140"/>
    </row>
    <row r="314" spans="2:13" ht="15">
      <c r="B314" s="140"/>
      <c r="C314" s="140"/>
      <c r="D314" s="140"/>
      <c r="E314" s="140"/>
      <c r="F314" s="140"/>
      <c r="G314" s="140"/>
      <c r="H314" s="140"/>
      <c r="I314" s="140"/>
      <c r="J314" s="140"/>
      <c r="K314" s="140"/>
      <c r="L314" s="140"/>
      <c r="M314" s="140"/>
    </row>
    <row r="315" spans="2:13" ht="15">
      <c r="B315" s="140"/>
      <c r="C315" s="140"/>
      <c r="D315" s="140"/>
      <c r="E315" s="140"/>
      <c r="F315" s="140"/>
      <c r="G315" s="140"/>
      <c r="H315" s="140"/>
      <c r="I315" s="140"/>
      <c r="J315" s="140"/>
      <c r="K315" s="140"/>
      <c r="L315" s="140"/>
      <c r="M315" s="140"/>
    </row>
    <row r="316" spans="2:13" ht="15">
      <c r="B316" s="140"/>
      <c r="C316" s="140"/>
      <c r="D316" s="140"/>
      <c r="E316" s="140"/>
      <c r="F316" s="140"/>
      <c r="G316" s="140"/>
      <c r="H316" s="140"/>
      <c r="I316" s="140"/>
      <c r="J316" s="140"/>
      <c r="K316" s="140"/>
      <c r="L316" s="140"/>
      <c r="M316" s="140"/>
    </row>
    <row r="317" spans="2:13" ht="15">
      <c r="B317" s="140"/>
      <c r="C317" s="140"/>
      <c r="D317" s="140"/>
      <c r="E317" s="140"/>
      <c r="F317" s="140"/>
      <c r="G317" s="140"/>
      <c r="H317" s="140"/>
      <c r="I317" s="140"/>
      <c r="J317" s="140"/>
      <c r="K317" s="140"/>
      <c r="L317" s="140"/>
      <c r="M317" s="140"/>
    </row>
    <row r="318" spans="2:13" ht="15">
      <c r="B318" s="140"/>
      <c r="C318" s="140"/>
      <c r="D318" s="140"/>
      <c r="E318" s="140"/>
      <c r="F318" s="140"/>
      <c r="G318" s="140"/>
      <c r="H318" s="140"/>
      <c r="I318" s="140"/>
      <c r="J318" s="140"/>
      <c r="K318" s="140"/>
      <c r="L318" s="140"/>
      <c r="M318" s="140"/>
    </row>
    <row r="319" spans="2:13" ht="15">
      <c r="B319" s="140"/>
      <c r="C319" s="140"/>
      <c r="D319" s="140"/>
      <c r="E319" s="140"/>
      <c r="F319" s="140"/>
      <c r="G319" s="140"/>
      <c r="H319" s="140"/>
      <c r="I319" s="140"/>
      <c r="J319" s="140"/>
      <c r="K319" s="140"/>
      <c r="L319" s="140"/>
      <c r="M319" s="140"/>
    </row>
    <row r="320" spans="2:13" ht="15">
      <c r="B320" s="140"/>
      <c r="C320" s="140"/>
      <c r="D320" s="140"/>
      <c r="E320" s="140"/>
      <c r="F320" s="140"/>
      <c r="G320" s="140"/>
      <c r="H320" s="140"/>
      <c r="I320" s="140"/>
      <c r="J320" s="140"/>
      <c r="K320" s="140"/>
      <c r="L320" s="140"/>
      <c r="M320" s="140"/>
    </row>
    <row r="321" spans="2:13" ht="15">
      <c r="B321" s="140"/>
      <c r="C321" s="140"/>
      <c r="D321" s="140"/>
      <c r="E321" s="140"/>
      <c r="F321" s="140"/>
      <c r="G321" s="140"/>
      <c r="H321" s="140"/>
      <c r="I321" s="140"/>
      <c r="J321" s="140"/>
      <c r="K321" s="140"/>
      <c r="L321" s="140"/>
      <c r="M321" s="140"/>
    </row>
    <row r="322" spans="2:13" ht="15">
      <c r="B322" s="140"/>
      <c r="C322" s="140"/>
      <c r="D322" s="140"/>
      <c r="E322" s="140"/>
      <c r="F322" s="140"/>
      <c r="G322" s="140"/>
      <c r="H322" s="140"/>
      <c r="I322" s="140"/>
      <c r="J322" s="140"/>
      <c r="K322" s="140"/>
      <c r="L322" s="140"/>
      <c r="M322" s="140"/>
    </row>
    <row r="323" spans="2:13" ht="15">
      <c r="B323" s="140"/>
      <c r="C323" s="140"/>
      <c r="D323" s="140"/>
      <c r="E323" s="140"/>
      <c r="F323" s="140"/>
      <c r="G323" s="140"/>
      <c r="H323" s="140"/>
      <c r="I323" s="140"/>
      <c r="J323" s="140"/>
      <c r="K323" s="140"/>
      <c r="L323" s="140"/>
      <c r="M323" s="140"/>
    </row>
    <row r="324" spans="2:13" ht="15">
      <c r="B324" s="140"/>
      <c r="C324" s="140"/>
      <c r="D324" s="140"/>
      <c r="E324" s="140"/>
      <c r="F324" s="140"/>
      <c r="G324" s="140"/>
      <c r="H324" s="140"/>
      <c r="I324" s="140"/>
      <c r="J324" s="140"/>
      <c r="K324" s="140"/>
      <c r="L324" s="140"/>
      <c r="M324" s="140"/>
    </row>
    <row r="325" spans="2:13" ht="15">
      <c r="B325" s="140"/>
      <c r="C325" s="140"/>
      <c r="D325" s="140"/>
      <c r="E325" s="140"/>
      <c r="F325" s="140"/>
      <c r="G325" s="140"/>
      <c r="H325" s="140"/>
      <c r="I325" s="140"/>
      <c r="J325" s="140"/>
      <c r="K325" s="140"/>
      <c r="L325" s="140"/>
      <c r="M325" s="140"/>
    </row>
    <row r="326" spans="2:13" ht="15">
      <c r="B326" s="140"/>
      <c r="C326" s="140"/>
      <c r="D326" s="140"/>
      <c r="E326" s="140"/>
      <c r="F326" s="140"/>
      <c r="G326" s="140"/>
      <c r="H326" s="140"/>
      <c r="I326" s="140"/>
      <c r="J326" s="140"/>
      <c r="K326" s="140"/>
      <c r="L326" s="140"/>
      <c r="M326" s="140"/>
    </row>
    <row r="327" spans="2:13" ht="15">
      <c r="B327" s="140"/>
      <c r="C327" s="140"/>
      <c r="D327" s="140"/>
      <c r="E327" s="140"/>
      <c r="F327" s="140"/>
      <c r="G327" s="140"/>
      <c r="H327" s="140"/>
      <c r="I327" s="140"/>
      <c r="J327" s="140"/>
      <c r="K327" s="140"/>
      <c r="L327" s="140"/>
      <c r="M327" s="140"/>
    </row>
    <row r="328" spans="2:13" ht="15">
      <c r="B328" s="140"/>
      <c r="C328" s="140"/>
      <c r="D328" s="140"/>
      <c r="E328" s="140"/>
      <c r="F328" s="140"/>
      <c r="G328" s="140"/>
      <c r="H328" s="140"/>
      <c r="I328" s="140"/>
      <c r="J328" s="140"/>
      <c r="K328" s="140"/>
      <c r="L328" s="140"/>
      <c r="M328" s="140"/>
    </row>
    <row r="329" spans="2:13" ht="15">
      <c r="B329" s="140"/>
      <c r="C329" s="140"/>
      <c r="D329" s="140"/>
      <c r="E329" s="140"/>
      <c r="F329" s="140"/>
      <c r="G329" s="140"/>
      <c r="H329" s="140"/>
      <c r="I329" s="140"/>
      <c r="J329" s="140"/>
      <c r="K329" s="140"/>
      <c r="L329" s="140"/>
      <c r="M329" s="140"/>
    </row>
    <row r="330" spans="2:13" ht="15">
      <c r="B330" s="140"/>
      <c r="C330" s="140"/>
      <c r="D330" s="140"/>
      <c r="E330" s="140"/>
      <c r="F330" s="140"/>
      <c r="G330" s="140"/>
      <c r="H330" s="140"/>
      <c r="I330" s="140"/>
      <c r="J330" s="140"/>
      <c r="K330" s="140"/>
      <c r="L330" s="140"/>
      <c r="M330" s="140"/>
    </row>
    <row r="331" spans="2:13" ht="15">
      <c r="B331" s="140"/>
      <c r="C331" s="140"/>
      <c r="D331" s="140"/>
      <c r="E331" s="140"/>
      <c r="F331" s="140"/>
      <c r="G331" s="140"/>
      <c r="H331" s="140"/>
      <c r="I331" s="140"/>
      <c r="J331" s="140"/>
      <c r="K331" s="140"/>
      <c r="L331" s="140"/>
      <c r="M331" s="140"/>
    </row>
    <row r="332" spans="2:13" ht="15">
      <c r="B332" s="140"/>
      <c r="C332" s="140"/>
      <c r="D332" s="140"/>
      <c r="E332" s="140"/>
      <c r="F332" s="140"/>
      <c r="G332" s="140"/>
      <c r="H332" s="140"/>
      <c r="I332" s="140"/>
      <c r="J332" s="140"/>
      <c r="K332" s="140"/>
      <c r="L332" s="140"/>
      <c r="M332" s="140"/>
    </row>
    <row r="333" spans="2:13" ht="15">
      <c r="B333" s="140"/>
      <c r="C333" s="140"/>
      <c r="D333" s="140"/>
      <c r="E333" s="140"/>
      <c r="F333" s="140"/>
      <c r="G333" s="140"/>
      <c r="H333" s="140"/>
      <c r="I333" s="140"/>
      <c r="J333" s="140"/>
      <c r="K333" s="140"/>
      <c r="L333" s="140"/>
      <c r="M333" s="140"/>
    </row>
    <row r="334" spans="2:13" ht="15">
      <c r="B334" s="140"/>
      <c r="C334" s="140"/>
      <c r="D334" s="140"/>
      <c r="E334" s="140"/>
      <c r="F334" s="140"/>
      <c r="G334" s="140"/>
      <c r="H334" s="140"/>
      <c r="I334" s="140"/>
      <c r="J334" s="140"/>
      <c r="K334" s="140"/>
      <c r="L334" s="140"/>
      <c r="M334" s="140"/>
    </row>
    <row r="335" spans="2:13" ht="15">
      <c r="B335" s="140"/>
      <c r="C335" s="140"/>
      <c r="D335" s="140"/>
      <c r="E335" s="140"/>
      <c r="F335" s="140"/>
      <c r="G335" s="140"/>
      <c r="H335" s="140"/>
      <c r="I335" s="140"/>
      <c r="J335" s="140"/>
      <c r="K335" s="140"/>
      <c r="L335" s="140"/>
      <c r="M335" s="140"/>
    </row>
    <row r="336" spans="2:13" ht="15">
      <c r="B336" s="140"/>
      <c r="C336" s="140"/>
      <c r="D336" s="140"/>
      <c r="E336" s="140"/>
      <c r="F336" s="140"/>
      <c r="G336" s="140"/>
      <c r="H336" s="140"/>
      <c r="I336" s="140"/>
      <c r="J336" s="140"/>
      <c r="K336" s="140"/>
      <c r="L336" s="140"/>
      <c r="M336" s="140"/>
    </row>
    <row r="337" spans="2:13" ht="15">
      <c r="B337" s="140"/>
      <c r="C337" s="140"/>
      <c r="D337" s="140"/>
      <c r="E337" s="140"/>
      <c r="F337" s="140"/>
      <c r="G337" s="140"/>
      <c r="H337" s="140"/>
      <c r="I337" s="140"/>
      <c r="J337" s="140"/>
      <c r="K337" s="140"/>
      <c r="L337" s="140"/>
      <c r="M337" s="140"/>
    </row>
    <row r="338" spans="2:13" ht="15">
      <c r="B338" s="140"/>
      <c r="C338" s="140"/>
      <c r="D338" s="140"/>
      <c r="E338" s="140"/>
      <c r="F338" s="140"/>
      <c r="G338" s="140"/>
      <c r="H338" s="140"/>
      <c r="I338" s="140"/>
      <c r="J338" s="140"/>
      <c r="K338" s="140"/>
      <c r="L338" s="140"/>
      <c r="M338" s="140"/>
    </row>
    <row r="339" spans="2:13" ht="15">
      <c r="B339" s="140"/>
      <c r="C339" s="140"/>
      <c r="D339" s="140"/>
      <c r="E339" s="140"/>
      <c r="F339" s="140"/>
      <c r="G339" s="140"/>
      <c r="H339" s="140"/>
      <c r="I339" s="140"/>
      <c r="J339" s="140"/>
      <c r="K339" s="140"/>
      <c r="L339" s="140"/>
      <c r="M339" s="140"/>
    </row>
    <row r="340" spans="2:13" ht="15">
      <c r="B340" s="140"/>
      <c r="C340" s="140"/>
      <c r="D340" s="140"/>
      <c r="E340" s="140"/>
      <c r="F340" s="140"/>
      <c r="G340" s="140"/>
      <c r="H340" s="140"/>
      <c r="I340" s="140"/>
      <c r="J340" s="140"/>
      <c r="K340" s="140"/>
      <c r="L340" s="140"/>
      <c r="M340" s="140"/>
    </row>
    <row r="341" spans="2:13" ht="15">
      <c r="B341" s="140"/>
      <c r="C341" s="140"/>
      <c r="D341" s="140"/>
      <c r="E341" s="140"/>
      <c r="F341" s="140"/>
      <c r="G341" s="140"/>
      <c r="H341" s="140"/>
      <c r="I341" s="140"/>
      <c r="J341" s="140"/>
      <c r="K341" s="140"/>
      <c r="L341" s="140"/>
      <c r="M341" s="140"/>
    </row>
    <row r="342" spans="2:13" ht="15">
      <c r="B342" s="140"/>
      <c r="C342" s="140"/>
      <c r="D342" s="140"/>
      <c r="E342" s="140"/>
      <c r="F342" s="140"/>
      <c r="G342" s="140"/>
      <c r="H342" s="140"/>
      <c r="I342" s="140"/>
      <c r="J342" s="140"/>
      <c r="K342" s="140"/>
      <c r="L342" s="140"/>
      <c r="M342" s="140"/>
    </row>
    <row r="343" spans="2:13" ht="15">
      <c r="B343" s="140"/>
      <c r="C343" s="140"/>
      <c r="D343" s="140"/>
      <c r="E343" s="140"/>
      <c r="F343" s="140"/>
      <c r="G343" s="140"/>
      <c r="H343" s="140"/>
      <c r="I343" s="140"/>
      <c r="J343" s="140"/>
      <c r="K343" s="140"/>
      <c r="L343" s="140"/>
      <c r="M343" s="140"/>
    </row>
    <row r="344" spans="2:13" ht="15">
      <c r="B344" s="140"/>
      <c r="C344" s="140"/>
      <c r="D344" s="140"/>
      <c r="E344" s="140"/>
      <c r="F344" s="140"/>
      <c r="G344" s="140"/>
      <c r="H344" s="140"/>
      <c r="I344" s="140"/>
      <c r="J344" s="140"/>
      <c r="K344" s="140"/>
      <c r="L344" s="140"/>
      <c r="M344" s="140"/>
    </row>
    <row r="345" spans="2:13" ht="15">
      <c r="B345" s="140"/>
      <c r="C345" s="140"/>
      <c r="D345" s="140"/>
      <c r="E345" s="140"/>
      <c r="F345" s="140"/>
      <c r="G345" s="140"/>
      <c r="H345" s="140"/>
      <c r="I345" s="140"/>
      <c r="J345" s="140"/>
      <c r="K345" s="140"/>
      <c r="L345" s="140"/>
      <c r="M345" s="140"/>
    </row>
    <row r="346" spans="2:13" ht="15">
      <c r="B346" s="140"/>
      <c r="C346" s="140"/>
      <c r="D346" s="140"/>
      <c r="E346" s="140"/>
      <c r="F346" s="140"/>
      <c r="G346" s="140"/>
      <c r="H346" s="140"/>
      <c r="I346" s="140"/>
      <c r="J346" s="140"/>
      <c r="K346" s="140"/>
      <c r="L346" s="140"/>
      <c r="M346" s="140"/>
    </row>
    <row r="347" spans="2:13" ht="15">
      <c r="B347" s="140"/>
      <c r="C347" s="140"/>
      <c r="D347" s="140"/>
      <c r="E347" s="140"/>
      <c r="F347" s="140"/>
      <c r="G347" s="140"/>
      <c r="H347" s="140"/>
      <c r="I347" s="140"/>
      <c r="J347" s="140"/>
      <c r="K347" s="140"/>
      <c r="L347" s="140"/>
      <c r="M347" s="140"/>
    </row>
    <row r="348" spans="2:13" ht="15">
      <c r="B348" s="140"/>
      <c r="C348" s="140"/>
      <c r="D348" s="140"/>
      <c r="E348" s="140"/>
      <c r="F348" s="140"/>
      <c r="G348" s="140"/>
      <c r="H348" s="140"/>
      <c r="I348" s="140"/>
      <c r="J348" s="140"/>
      <c r="K348" s="140"/>
      <c r="L348" s="140"/>
      <c r="M348" s="140"/>
    </row>
    <row r="349" spans="2:13" ht="15">
      <c r="B349" s="140"/>
      <c r="C349" s="140"/>
      <c r="D349" s="140"/>
      <c r="E349" s="140"/>
      <c r="F349" s="140"/>
      <c r="G349" s="140"/>
      <c r="H349" s="140"/>
      <c r="I349" s="140"/>
      <c r="J349" s="140"/>
      <c r="K349" s="140"/>
      <c r="L349" s="140"/>
      <c r="M349" s="140"/>
    </row>
    <row r="350" spans="2:13" ht="15">
      <c r="B350" s="140"/>
      <c r="C350" s="140"/>
      <c r="D350" s="140"/>
      <c r="E350" s="140"/>
      <c r="F350" s="140"/>
      <c r="G350" s="140"/>
      <c r="H350" s="140"/>
      <c r="I350" s="140"/>
      <c r="J350" s="140"/>
      <c r="K350" s="140"/>
      <c r="L350" s="140"/>
      <c r="M350" s="140"/>
    </row>
    <row r="351" spans="2:13" ht="15">
      <c r="B351" s="140"/>
      <c r="C351" s="140"/>
      <c r="D351" s="140"/>
      <c r="E351" s="140"/>
      <c r="F351" s="140"/>
      <c r="G351" s="140"/>
      <c r="H351" s="140"/>
      <c r="I351" s="140"/>
      <c r="J351" s="140"/>
      <c r="K351" s="140"/>
      <c r="L351" s="140"/>
      <c r="M351" s="140"/>
    </row>
    <row r="352" spans="2:13" ht="15">
      <c r="B352" s="140"/>
      <c r="C352" s="140"/>
      <c r="D352" s="140"/>
      <c r="E352" s="140"/>
      <c r="F352" s="140"/>
      <c r="G352" s="140"/>
      <c r="H352" s="140"/>
      <c r="I352" s="140"/>
      <c r="J352" s="140"/>
      <c r="K352" s="140"/>
      <c r="L352" s="140"/>
      <c r="M352" s="140"/>
    </row>
    <row r="353" spans="2:13" ht="15">
      <c r="B353" s="140"/>
      <c r="C353" s="140"/>
      <c r="D353" s="140"/>
      <c r="E353" s="140"/>
      <c r="F353" s="140"/>
      <c r="G353" s="140"/>
      <c r="H353" s="140"/>
      <c r="I353" s="140"/>
      <c r="J353" s="140"/>
      <c r="K353" s="140"/>
      <c r="L353" s="140"/>
      <c r="M353" s="140"/>
    </row>
    <row r="354" spans="2:13" ht="15">
      <c r="B354" s="140"/>
      <c r="C354" s="140"/>
      <c r="D354" s="140"/>
      <c r="E354" s="140"/>
      <c r="F354" s="140"/>
      <c r="G354" s="140"/>
      <c r="H354" s="140"/>
      <c r="I354" s="140"/>
      <c r="J354" s="140"/>
      <c r="K354" s="140"/>
      <c r="L354" s="140"/>
      <c r="M354" s="140"/>
    </row>
    <row r="355" spans="2:13" ht="15">
      <c r="B355" s="140"/>
      <c r="C355" s="140"/>
      <c r="D355" s="140"/>
      <c r="E355" s="140"/>
      <c r="F355" s="140"/>
      <c r="G355" s="140"/>
      <c r="H355" s="140"/>
      <c r="I355" s="140"/>
      <c r="J355" s="140"/>
      <c r="K355" s="140"/>
      <c r="L355" s="140"/>
      <c r="M355" s="140"/>
    </row>
    <row r="356" spans="2:13" ht="15">
      <c r="B356" s="140"/>
      <c r="C356" s="140"/>
      <c r="D356" s="140"/>
      <c r="E356" s="140"/>
      <c r="F356" s="140"/>
      <c r="G356" s="140"/>
      <c r="H356" s="140"/>
      <c r="I356" s="140"/>
      <c r="J356" s="140"/>
      <c r="K356" s="140"/>
      <c r="L356" s="140"/>
      <c r="M356" s="140"/>
    </row>
    <row r="357" spans="2:13" ht="15">
      <c r="B357" s="140"/>
      <c r="C357" s="140"/>
      <c r="D357" s="140"/>
      <c r="E357" s="140"/>
      <c r="F357" s="140"/>
      <c r="G357" s="140"/>
      <c r="H357" s="140"/>
      <c r="I357" s="140"/>
      <c r="J357" s="140"/>
      <c r="K357" s="140"/>
      <c r="L357" s="140"/>
      <c r="M357" s="140"/>
    </row>
    <row r="358" spans="2:13" ht="15">
      <c r="B358" s="140"/>
      <c r="C358" s="140"/>
      <c r="D358" s="140"/>
      <c r="E358" s="140"/>
      <c r="F358" s="140"/>
      <c r="G358" s="140"/>
      <c r="H358" s="140"/>
      <c r="I358" s="140"/>
      <c r="J358" s="140"/>
      <c r="K358" s="140"/>
      <c r="L358" s="140"/>
      <c r="M358" s="140"/>
    </row>
    <row r="359" spans="2:13" ht="15">
      <c r="B359" s="140"/>
      <c r="C359" s="140"/>
      <c r="D359" s="140"/>
      <c r="E359" s="140"/>
      <c r="F359" s="140"/>
      <c r="G359" s="140"/>
      <c r="H359" s="140"/>
      <c r="I359" s="140"/>
      <c r="J359" s="140"/>
      <c r="K359" s="140"/>
      <c r="L359" s="140"/>
      <c r="M359" s="140"/>
    </row>
    <row r="360" spans="2:13" ht="15">
      <c r="B360" s="140"/>
      <c r="C360" s="140"/>
      <c r="D360" s="140"/>
      <c r="E360" s="140"/>
      <c r="F360" s="140"/>
      <c r="G360" s="140"/>
      <c r="H360" s="140"/>
      <c r="I360" s="140"/>
      <c r="J360" s="140"/>
      <c r="K360" s="140"/>
      <c r="L360" s="140"/>
      <c r="M360" s="140"/>
    </row>
    <row r="361" spans="2:13" ht="15">
      <c r="B361" s="140"/>
      <c r="C361" s="140"/>
      <c r="D361" s="140"/>
      <c r="E361" s="140"/>
      <c r="F361" s="140"/>
      <c r="G361" s="140"/>
      <c r="H361" s="140"/>
      <c r="I361" s="140"/>
      <c r="J361" s="140"/>
      <c r="K361" s="140"/>
      <c r="L361" s="140"/>
      <c r="M361" s="140"/>
    </row>
    <row r="362" spans="2:13" ht="15">
      <c r="B362" s="140"/>
      <c r="C362" s="140"/>
      <c r="D362" s="140"/>
      <c r="E362" s="140"/>
      <c r="F362" s="140"/>
      <c r="G362" s="140"/>
      <c r="H362" s="140"/>
      <c r="I362" s="140"/>
      <c r="J362" s="140"/>
      <c r="K362" s="140"/>
      <c r="L362" s="140"/>
      <c r="M362" s="140"/>
    </row>
    <row r="363" spans="2:13" ht="15">
      <c r="B363" s="140"/>
      <c r="C363" s="140"/>
      <c r="D363" s="140"/>
      <c r="E363" s="140"/>
      <c r="F363" s="140"/>
      <c r="G363" s="140"/>
      <c r="H363" s="140"/>
      <c r="I363" s="140"/>
      <c r="J363" s="140"/>
      <c r="K363" s="140"/>
      <c r="L363" s="140"/>
      <c r="M363" s="140"/>
    </row>
    <row r="364" spans="2:13" ht="15">
      <c r="B364" s="140"/>
      <c r="C364" s="140"/>
      <c r="D364" s="140"/>
      <c r="E364" s="140"/>
      <c r="F364" s="140"/>
      <c r="G364" s="140"/>
      <c r="H364" s="140"/>
      <c r="I364" s="140"/>
      <c r="J364" s="140"/>
      <c r="K364" s="140"/>
      <c r="L364" s="140"/>
      <c r="M364" s="140"/>
    </row>
    <row r="365" spans="2:13" ht="15">
      <c r="B365" s="140"/>
      <c r="C365" s="140"/>
      <c r="D365" s="140"/>
      <c r="E365" s="140"/>
      <c r="F365" s="140"/>
      <c r="G365" s="140"/>
      <c r="H365" s="140"/>
      <c r="I365" s="140"/>
      <c r="J365" s="140"/>
      <c r="K365" s="140"/>
      <c r="L365" s="140"/>
      <c r="M365" s="140"/>
    </row>
    <row r="366" spans="2:13" ht="15">
      <c r="B366" s="140"/>
      <c r="C366" s="140"/>
      <c r="D366" s="140"/>
      <c r="E366" s="140"/>
      <c r="F366" s="140"/>
      <c r="G366" s="140"/>
      <c r="H366" s="140"/>
      <c r="I366" s="140"/>
      <c r="J366" s="140"/>
      <c r="K366" s="140"/>
      <c r="L366" s="140"/>
      <c r="M366" s="140"/>
    </row>
    <row r="367" spans="2:13" ht="15">
      <c r="B367" s="140"/>
      <c r="C367" s="140"/>
      <c r="D367" s="140"/>
      <c r="E367" s="140"/>
      <c r="F367" s="140"/>
      <c r="G367" s="140"/>
      <c r="H367" s="140"/>
      <c r="I367" s="140"/>
      <c r="J367" s="140"/>
      <c r="K367" s="140"/>
      <c r="L367" s="140"/>
      <c r="M367" s="140"/>
    </row>
    <row r="368" spans="2:13" ht="15">
      <c r="B368" s="140"/>
      <c r="C368" s="140"/>
      <c r="D368" s="140"/>
      <c r="E368" s="140"/>
      <c r="F368" s="140"/>
      <c r="G368" s="140"/>
      <c r="H368" s="140"/>
      <c r="I368" s="140"/>
      <c r="J368" s="140"/>
      <c r="K368" s="140"/>
      <c r="L368" s="140"/>
      <c r="M368" s="140"/>
    </row>
    <row r="369" spans="2:13" ht="15">
      <c r="B369" s="140"/>
      <c r="C369" s="140"/>
      <c r="D369" s="140"/>
      <c r="E369" s="140"/>
      <c r="F369" s="140"/>
      <c r="G369" s="140"/>
      <c r="H369" s="140"/>
      <c r="I369" s="140"/>
      <c r="J369" s="140"/>
      <c r="K369" s="140"/>
      <c r="L369" s="140"/>
      <c r="M369" s="140"/>
    </row>
    <row r="370" spans="2:13" ht="15">
      <c r="B370" s="140"/>
      <c r="C370" s="140"/>
      <c r="D370" s="140"/>
      <c r="E370" s="140"/>
      <c r="F370" s="140"/>
      <c r="G370" s="140"/>
      <c r="H370" s="140"/>
      <c r="I370" s="140"/>
      <c r="J370" s="140"/>
      <c r="K370" s="140"/>
      <c r="L370" s="140"/>
      <c r="M370" s="140"/>
    </row>
    <row r="371" spans="2:13" ht="15">
      <c r="B371" s="140"/>
      <c r="C371" s="140"/>
      <c r="D371" s="140"/>
      <c r="E371" s="140"/>
      <c r="F371" s="140"/>
      <c r="G371" s="140"/>
      <c r="H371" s="140"/>
      <c r="I371" s="140"/>
      <c r="J371" s="140"/>
      <c r="K371" s="140"/>
      <c r="L371" s="140"/>
      <c r="M371" s="140"/>
    </row>
    <row r="372" spans="2:13" ht="15">
      <c r="B372" s="140"/>
      <c r="C372" s="140"/>
      <c r="D372" s="140"/>
      <c r="E372" s="140"/>
      <c r="F372" s="140"/>
      <c r="G372" s="140"/>
      <c r="H372" s="140"/>
      <c r="I372" s="140"/>
      <c r="J372" s="140"/>
      <c r="K372" s="140"/>
      <c r="L372" s="140"/>
      <c r="M372" s="140"/>
    </row>
    <row r="373" spans="2:13" ht="15">
      <c r="B373" s="140"/>
      <c r="C373" s="140"/>
      <c r="D373" s="140"/>
      <c r="E373" s="140"/>
      <c r="F373" s="140"/>
      <c r="G373" s="140"/>
      <c r="H373" s="140"/>
      <c r="I373" s="140"/>
      <c r="J373" s="140"/>
      <c r="K373" s="140"/>
      <c r="L373" s="140"/>
      <c r="M373" s="140"/>
    </row>
    <row r="374" spans="2:13" ht="15">
      <c r="B374" s="140"/>
      <c r="C374" s="140"/>
      <c r="D374" s="140"/>
      <c r="E374" s="140"/>
      <c r="F374" s="140"/>
      <c r="G374" s="140"/>
      <c r="H374" s="140"/>
      <c r="I374" s="140"/>
      <c r="J374" s="140"/>
      <c r="K374" s="140"/>
      <c r="L374" s="140"/>
      <c r="M374" s="140"/>
    </row>
    <row r="375" spans="2:13" ht="15">
      <c r="B375" s="140"/>
      <c r="C375" s="140"/>
      <c r="D375" s="140"/>
      <c r="E375" s="140"/>
      <c r="F375" s="140"/>
      <c r="G375" s="140"/>
      <c r="H375" s="140"/>
      <c r="I375" s="140"/>
      <c r="J375" s="140"/>
      <c r="K375" s="140"/>
      <c r="L375" s="140"/>
      <c r="M375" s="140"/>
    </row>
    <row r="376" spans="2:13" ht="15">
      <c r="B376" s="140"/>
      <c r="C376" s="140"/>
      <c r="D376" s="140"/>
      <c r="E376" s="140"/>
      <c r="F376" s="140"/>
      <c r="G376" s="140"/>
      <c r="H376" s="140"/>
      <c r="I376" s="140"/>
      <c r="J376" s="140"/>
      <c r="K376" s="140"/>
      <c r="L376" s="140"/>
      <c r="M376" s="140"/>
    </row>
    <row r="377" spans="2:13" ht="15">
      <c r="B377" s="140"/>
      <c r="C377" s="140"/>
      <c r="D377" s="140"/>
      <c r="E377" s="140"/>
      <c r="F377" s="140"/>
      <c r="G377" s="140"/>
      <c r="H377" s="140"/>
      <c r="I377" s="140"/>
      <c r="J377" s="140"/>
      <c r="K377" s="140"/>
      <c r="L377" s="140"/>
      <c r="M377" s="140"/>
    </row>
    <row r="378" spans="2:13" ht="15">
      <c r="B378" s="140"/>
      <c r="C378" s="140"/>
      <c r="D378" s="140"/>
      <c r="E378" s="140"/>
      <c r="F378" s="140"/>
      <c r="G378" s="140"/>
      <c r="H378" s="140"/>
      <c r="I378" s="140"/>
      <c r="J378" s="140"/>
      <c r="K378" s="140"/>
      <c r="L378" s="140"/>
      <c r="M378" s="140"/>
    </row>
    <row r="379" spans="2:13" ht="15">
      <c r="B379" s="140"/>
      <c r="C379" s="140"/>
      <c r="D379" s="140"/>
      <c r="E379" s="140"/>
      <c r="F379" s="140"/>
      <c r="G379" s="140"/>
      <c r="H379" s="140"/>
      <c r="I379" s="140"/>
      <c r="J379" s="140"/>
      <c r="K379" s="140"/>
      <c r="L379" s="140"/>
      <c r="M379" s="140"/>
    </row>
    <row r="380" spans="2:13" ht="15">
      <c r="B380" s="140"/>
      <c r="C380" s="140"/>
      <c r="D380" s="140"/>
      <c r="E380" s="140"/>
      <c r="F380" s="140"/>
      <c r="G380" s="140"/>
      <c r="H380" s="140"/>
      <c r="I380" s="140"/>
      <c r="J380" s="140"/>
      <c r="K380" s="140"/>
      <c r="L380" s="140"/>
      <c r="M380" s="140"/>
    </row>
    <row r="381" spans="2:13" ht="15">
      <c r="B381" s="140"/>
      <c r="C381" s="140"/>
      <c r="D381" s="140"/>
      <c r="E381" s="140"/>
      <c r="F381" s="140"/>
      <c r="G381" s="140"/>
      <c r="H381" s="140"/>
      <c r="I381" s="140"/>
      <c r="J381" s="140"/>
      <c r="K381" s="140"/>
      <c r="L381" s="140"/>
      <c r="M381" s="140"/>
    </row>
    <row r="382" spans="2:13" ht="15">
      <c r="B382" s="140"/>
      <c r="C382" s="140"/>
      <c r="D382" s="140"/>
      <c r="E382" s="140"/>
      <c r="F382" s="140"/>
      <c r="G382" s="140"/>
      <c r="H382" s="140"/>
      <c r="I382" s="140"/>
      <c r="J382" s="140"/>
      <c r="K382" s="140"/>
      <c r="L382" s="140"/>
      <c r="M382" s="140"/>
    </row>
    <row r="383" spans="2:13" ht="15">
      <c r="B383" s="140"/>
      <c r="C383" s="140"/>
      <c r="D383" s="140"/>
      <c r="E383" s="140"/>
      <c r="F383" s="140"/>
      <c r="G383" s="140"/>
      <c r="H383" s="140"/>
      <c r="I383" s="140"/>
      <c r="J383" s="140"/>
      <c r="K383" s="140"/>
      <c r="L383" s="140"/>
      <c r="M383" s="140"/>
    </row>
    <row r="384" spans="2:13" ht="15">
      <c r="B384" s="140"/>
      <c r="C384" s="140"/>
      <c r="D384" s="140"/>
      <c r="E384" s="140"/>
      <c r="F384" s="140"/>
      <c r="G384" s="140"/>
      <c r="H384" s="140"/>
      <c r="I384" s="140"/>
      <c r="J384" s="140"/>
      <c r="K384" s="140"/>
      <c r="L384" s="140"/>
      <c r="M384" s="140"/>
    </row>
    <row r="385" spans="2:13" ht="15">
      <c r="B385" s="140"/>
      <c r="C385" s="140"/>
      <c r="D385" s="140"/>
      <c r="E385" s="140"/>
      <c r="F385" s="140"/>
      <c r="G385" s="140"/>
      <c r="H385" s="140"/>
      <c r="I385" s="140"/>
      <c r="J385" s="140"/>
      <c r="K385" s="140"/>
      <c r="L385" s="140"/>
      <c r="M385" s="140"/>
    </row>
    <row r="386" spans="2:13" ht="15">
      <c r="B386" s="140"/>
      <c r="C386" s="140"/>
      <c r="D386" s="140"/>
      <c r="E386" s="140"/>
      <c r="F386" s="140"/>
      <c r="G386" s="140"/>
      <c r="H386" s="140"/>
      <c r="I386" s="140"/>
      <c r="J386" s="140"/>
      <c r="K386" s="140"/>
      <c r="L386" s="140"/>
      <c r="M386" s="140"/>
    </row>
    <row r="387" spans="2:13" ht="15">
      <c r="B387" s="140"/>
      <c r="C387" s="140"/>
      <c r="D387" s="140"/>
      <c r="E387" s="140"/>
      <c r="F387" s="140"/>
      <c r="G387" s="140"/>
      <c r="H387" s="140"/>
      <c r="I387" s="140"/>
      <c r="J387" s="140"/>
      <c r="K387" s="140"/>
      <c r="L387" s="140"/>
      <c r="M387" s="140"/>
    </row>
    <row r="388" spans="2:13" ht="15">
      <c r="B388" s="140"/>
      <c r="C388" s="140"/>
      <c r="D388" s="140"/>
      <c r="E388" s="140"/>
      <c r="F388" s="140"/>
      <c r="G388" s="140"/>
      <c r="H388" s="140"/>
      <c r="I388" s="140"/>
      <c r="J388" s="140"/>
      <c r="K388" s="140"/>
      <c r="L388" s="140"/>
      <c r="M388" s="140"/>
    </row>
    <row r="389" spans="2:13" ht="15">
      <c r="B389" s="140"/>
      <c r="C389" s="140"/>
      <c r="D389" s="140"/>
      <c r="E389" s="140"/>
      <c r="F389" s="140"/>
      <c r="G389" s="140"/>
      <c r="H389" s="140"/>
      <c r="I389" s="140"/>
      <c r="J389" s="140"/>
      <c r="K389" s="140"/>
      <c r="L389" s="140"/>
      <c r="M389" s="140"/>
    </row>
    <row r="390" spans="2:13" ht="15">
      <c r="B390" s="140"/>
      <c r="C390" s="140"/>
      <c r="D390" s="140"/>
      <c r="E390" s="140"/>
      <c r="F390" s="140"/>
      <c r="G390" s="140"/>
      <c r="H390" s="140"/>
      <c r="I390" s="140"/>
      <c r="J390" s="140"/>
      <c r="K390" s="140"/>
      <c r="L390" s="140"/>
      <c r="M390" s="140"/>
    </row>
    <row r="391" spans="2:13" ht="15">
      <c r="B391" s="140"/>
      <c r="C391" s="140"/>
      <c r="D391" s="140"/>
      <c r="E391" s="140"/>
      <c r="F391" s="140"/>
      <c r="G391" s="140"/>
      <c r="H391" s="140"/>
      <c r="I391" s="140"/>
      <c r="J391" s="140"/>
      <c r="K391" s="140"/>
      <c r="L391" s="140"/>
      <c r="M391" s="140"/>
    </row>
    <row r="392" spans="2:13" ht="15">
      <c r="B392" s="140"/>
      <c r="C392" s="140"/>
      <c r="D392" s="140"/>
      <c r="E392" s="140"/>
      <c r="F392" s="140"/>
      <c r="G392" s="140"/>
      <c r="H392" s="140"/>
      <c r="I392" s="140"/>
      <c r="J392" s="140"/>
      <c r="K392" s="140"/>
      <c r="L392" s="140"/>
      <c r="M392" s="140"/>
    </row>
    <row r="393" spans="2:13" ht="15">
      <c r="B393" s="140"/>
      <c r="C393" s="140"/>
      <c r="D393" s="140"/>
      <c r="E393" s="140"/>
      <c r="F393" s="140"/>
      <c r="G393" s="140"/>
      <c r="H393" s="140"/>
      <c r="I393" s="140"/>
      <c r="J393" s="140"/>
      <c r="K393" s="140"/>
      <c r="L393" s="140"/>
      <c r="M393" s="140"/>
    </row>
    <row r="394" spans="2:13" ht="15">
      <c r="B394" s="140"/>
      <c r="C394" s="140"/>
      <c r="D394" s="140"/>
      <c r="E394" s="140"/>
      <c r="F394" s="140"/>
      <c r="G394" s="140"/>
      <c r="H394" s="140"/>
      <c r="I394" s="140"/>
      <c r="J394" s="140"/>
      <c r="K394" s="140"/>
      <c r="L394" s="140"/>
      <c r="M394" s="140"/>
    </row>
    <row r="395" spans="2:13" ht="15">
      <c r="B395" s="140"/>
      <c r="C395" s="140"/>
      <c r="D395" s="140"/>
      <c r="E395" s="140"/>
      <c r="F395" s="140"/>
      <c r="G395" s="140"/>
      <c r="H395" s="140"/>
      <c r="I395" s="140"/>
      <c r="J395" s="140"/>
      <c r="K395" s="140"/>
      <c r="L395" s="140"/>
      <c r="M395" s="140"/>
    </row>
    <row r="396" spans="2:13" ht="15">
      <c r="B396" s="140"/>
      <c r="C396" s="140"/>
      <c r="D396" s="140"/>
      <c r="E396" s="140"/>
      <c r="F396" s="140"/>
      <c r="G396" s="140"/>
      <c r="H396" s="140"/>
      <c r="I396" s="140"/>
      <c r="J396" s="140"/>
      <c r="K396" s="140"/>
      <c r="L396" s="140"/>
      <c r="M396" s="140"/>
    </row>
    <row r="397" spans="2:13" ht="15">
      <c r="B397" s="140"/>
      <c r="C397" s="140"/>
      <c r="D397" s="140"/>
      <c r="E397" s="140"/>
      <c r="F397" s="140"/>
      <c r="G397" s="140"/>
      <c r="H397" s="140"/>
      <c r="I397" s="140"/>
      <c r="J397" s="140"/>
      <c r="K397" s="140"/>
      <c r="L397" s="140"/>
      <c r="M397" s="140"/>
    </row>
    <row r="398" spans="2:13" ht="15">
      <c r="B398" s="140"/>
      <c r="C398" s="140"/>
      <c r="D398" s="140"/>
      <c r="E398" s="140"/>
      <c r="F398" s="140"/>
      <c r="G398" s="140"/>
      <c r="H398" s="140"/>
      <c r="I398" s="140"/>
      <c r="J398" s="140"/>
      <c r="K398" s="140"/>
      <c r="L398" s="140"/>
      <c r="M398" s="140"/>
    </row>
    <row r="399" spans="2:13" ht="15">
      <c r="B399" s="140"/>
      <c r="C399" s="140"/>
      <c r="D399" s="140"/>
      <c r="E399" s="140"/>
      <c r="F399" s="140"/>
      <c r="G399" s="140"/>
      <c r="H399" s="140"/>
      <c r="I399" s="140"/>
      <c r="J399" s="140"/>
      <c r="K399" s="140"/>
      <c r="L399" s="140"/>
      <c r="M399" s="140"/>
    </row>
    <row r="400" spans="2:13" ht="15">
      <c r="B400" s="140"/>
      <c r="C400" s="140"/>
      <c r="D400" s="140"/>
      <c r="E400" s="140"/>
      <c r="F400" s="140"/>
      <c r="G400" s="140"/>
      <c r="H400" s="140"/>
      <c r="I400" s="140"/>
      <c r="J400" s="140"/>
      <c r="K400" s="140"/>
      <c r="L400" s="140"/>
      <c r="M400" s="140"/>
    </row>
    <row r="401" spans="2:13" ht="15">
      <c r="B401" s="140"/>
      <c r="C401" s="140"/>
      <c r="D401" s="140"/>
      <c r="E401" s="140"/>
      <c r="F401" s="140"/>
      <c r="G401" s="140"/>
      <c r="H401" s="140"/>
      <c r="I401" s="140"/>
      <c r="J401" s="140"/>
      <c r="K401" s="140"/>
      <c r="L401" s="140"/>
      <c r="M401" s="140"/>
    </row>
    <row r="402" spans="2:13" ht="15">
      <c r="B402" s="140"/>
      <c r="C402" s="140"/>
      <c r="D402" s="140"/>
      <c r="E402" s="140"/>
      <c r="F402" s="140"/>
      <c r="G402" s="140"/>
      <c r="H402" s="140"/>
      <c r="I402" s="140"/>
      <c r="J402" s="140"/>
      <c r="K402" s="140"/>
      <c r="L402" s="140"/>
      <c r="M402" s="140"/>
    </row>
    <row r="403" spans="2:13" ht="15">
      <c r="B403" s="140"/>
      <c r="C403" s="140"/>
      <c r="D403" s="140"/>
      <c r="E403" s="140"/>
      <c r="F403" s="140"/>
      <c r="G403" s="140"/>
      <c r="H403" s="140"/>
      <c r="I403" s="140"/>
      <c r="J403" s="140"/>
      <c r="K403" s="140"/>
      <c r="L403" s="140"/>
      <c r="M403" s="140"/>
    </row>
    <row r="404" spans="2:13" ht="15">
      <c r="B404" s="140"/>
      <c r="C404" s="140"/>
      <c r="D404" s="140"/>
      <c r="E404" s="140"/>
      <c r="F404" s="140"/>
      <c r="G404" s="140"/>
      <c r="H404" s="140"/>
      <c r="I404" s="140"/>
      <c r="J404" s="140"/>
      <c r="K404" s="140"/>
      <c r="L404" s="140"/>
      <c r="M404" s="140"/>
    </row>
    <row r="405" spans="2:13" ht="15">
      <c r="B405" s="140"/>
      <c r="C405" s="140"/>
      <c r="D405" s="140"/>
      <c r="E405" s="140"/>
      <c r="F405" s="140"/>
      <c r="G405" s="140"/>
      <c r="H405" s="140"/>
      <c r="I405" s="140"/>
      <c r="J405" s="140"/>
      <c r="K405" s="140"/>
      <c r="L405" s="140"/>
      <c r="M405" s="140"/>
    </row>
    <row r="406" spans="2:13" ht="15">
      <c r="B406" s="140"/>
      <c r="C406" s="140"/>
      <c r="D406" s="140"/>
      <c r="E406" s="140"/>
      <c r="F406" s="140"/>
      <c r="G406" s="140"/>
      <c r="H406" s="140"/>
      <c r="I406" s="140"/>
      <c r="J406" s="140"/>
      <c r="K406" s="140"/>
      <c r="L406" s="140"/>
      <c r="M406" s="140"/>
    </row>
    <row r="407" spans="2:13" ht="15">
      <c r="B407" s="140"/>
      <c r="C407" s="140"/>
      <c r="D407" s="140"/>
      <c r="E407" s="140"/>
      <c r="F407" s="140"/>
      <c r="G407" s="140"/>
      <c r="H407" s="140"/>
      <c r="I407" s="140"/>
      <c r="J407" s="140"/>
      <c r="K407" s="140"/>
      <c r="L407" s="140"/>
      <c r="M407" s="140"/>
    </row>
    <row r="408" spans="2:13" ht="15">
      <c r="B408" s="140"/>
      <c r="C408" s="140"/>
      <c r="D408" s="140"/>
      <c r="E408" s="140"/>
      <c r="F408" s="140"/>
      <c r="G408" s="140"/>
      <c r="H408" s="140"/>
      <c r="I408" s="140"/>
      <c r="J408" s="140"/>
      <c r="K408" s="140"/>
      <c r="L408" s="140"/>
      <c r="M408" s="140"/>
    </row>
    <row r="409" spans="2:13" ht="15">
      <c r="B409" s="140"/>
      <c r="C409" s="140"/>
      <c r="D409" s="140"/>
      <c r="E409" s="140"/>
      <c r="F409" s="140"/>
      <c r="G409" s="140"/>
      <c r="H409" s="140"/>
      <c r="I409" s="140"/>
      <c r="J409" s="140"/>
      <c r="K409" s="140"/>
      <c r="L409" s="140"/>
      <c r="M409" s="140"/>
    </row>
    <row r="410" spans="2:13" ht="15">
      <c r="B410" s="140"/>
      <c r="C410" s="140"/>
      <c r="D410" s="140"/>
      <c r="E410" s="140"/>
      <c r="F410" s="140"/>
      <c r="G410" s="140"/>
      <c r="H410" s="140"/>
      <c r="I410" s="140"/>
      <c r="J410" s="140"/>
      <c r="K410" s="140"/>
      <c r="L410" s="140"/>
      <c r="M410" s="140"/>
    </row>
    <row r="411" spans="2:13" ht="15">
      <c r="B411" s="140"/>
      <c r="C411" s="140"/>
      <c r="D411" s="140"/>
      <c r="E411" s="140"/>
      <c r="F411" s="140"/>
      <c r="G411" s="140"/>
      <c r="H411" s="140"/>
      <c r="I411" s="140"/>
      <c r="J411" s="140"/>
      <c r="K411" s="140"/>
      <c r="L411" s="140"/>
      <c r="M411" s="140"/>
    </row>
    <row r="412" spans="2:13" ht="15">
      <c r="B412" s="140"/>
      <c r="C412" s="140"/>
      <c r="D412" s="140"/>
      <c r="E412" s="140"/>
      <c r="F412" s="140"/>
      <c r="G412" s="140"/>
      <c r="H412" s="140"/>
      <c r="I412" s="140"/>
      <c r="J412" s="140"/>
      <c r="K412" s="140"/>
      <c r="L412" s="140"/>
      <c r="M412" s="140"/>
    </row>
    <row r="413" spans="2:13" ht="15">
      <c r="B413" s="140"/>
      <c r="C413" s="140"/>
      <c r="D413" s="140"/>
      <c r="E413" s="140"/>
      <c r="F413" s="140"/>
      <c r="G413" s="140"/>
      <c r="H413" s="140"/>
      <c r="I413" s="140"/>
      <c r="J413" s="140"/>
      <c r="K413" s="140"/>
      <c r="L413" s="140"/>
      <c r="M413" s="140"/>
    </row>
    <row r="414" spans="2:13" ht="15">
      <c r="B414" s="140"/>
      <c r="C414" s="140"/>
      <c r="D414" s="140"/>
      <c r="E414" s="140"/>
      <c r="F414" s="140"/>
      <c r="G414" s="140"/>
      <c r="H414" s="140"/>
      <c r="I414" s="140"/>
      <c r="J414" s="140"/>
      <c r="K414" s="140"/>
      <c r="L414" s="140"/>
      <c r="M414" s="140"/>
    </row>
    <row r="415" spans="2:13" ht="15">
      <c r="B415" s="140"/>
      <c r="C415" s="140"/>
      <c r="D415" s="140"/>
      <c r="E415" s="140"/>
      <c r="F415" s="140"/>
      <c r="G415" s="140"/>
      <c r="H415" s="140"/>
      <c r="I415" s="140"/>
      <c r="J415" s="140"/>
      <c r="K415" s="140"/>
      <c r="L415" s="140"/>
      <c r="M415" s="140"/>
    </row>
    <row r="416" spans="2:13" ht="15">
      <c r="B416" s="140"/>
      <c r="C416" s="140"/>
      <c r="D416" s="140"/>
      <c r="E416" s="140"/>
      <c r="F416" s="140"/>
      <c r="G416" s="140"/>
      <c r="H416" s="140"/>
      <c r="I416" s="140"/>
      <c r="J416" s="140"/>
      <c r="K416" s="140"/>
      <c r="L416" s="140"/>
      <c r="M416" s="140"/>
    </row>
    <row r="417" spans="2:13" ht="15">
      <c r="B417" s="140"/>
      <c r="C417" s="140"/>
      <c r="D417" s="140"/>
      <c r="E417" s="140"/>
      <c r="F417" s="140"/>
      <c r="G417" s="140"/>
      <c r="H417" s="140"/>
      <c r="I417" s="140"/>
      <c r="J417" s="140"/>
      <c r="K417" s="140"/>
      <c r="L417" s="140"/>
      <c r="M417" s="140"/>
    </row>
    <row r="418" spans="2:13" ht="15">
      <c r="B418" s="140"/>
      <c r="C418" s="140"/>
      <c r="D418" s="140"/>
      <c r="E418" s="140"/>
      <c r="F418" s="140"/>
      <c r="G418" s="140"/>
      <c r="H418" s="140"/>
      <c r="I418" s="140"/>
      <c r="J418" s="140"/>
      <c r="K418" s="140"/>
      <c r="L418" s="140"/>
      <c r="M418" s="140"/>
    </row>
    <row r="419" spans="2:13" ht="15">
      <c r="B419" s="140"/>
      <c r="C419" s="140"/>
      <c r="D419" s="140"/>
      <c r="E419" s="140"/>
      <c r="F419" s="140"/>
      <c r="G419" s="140"/>
      <c r="H419" s="140"/>
      <c r="I419" s="140"/>
      <c r="J419" s="140"/>
      <c r="K419" s="140"/>
      <c r="L419" s="140"/>
      <c r="M419" s="140"/>
    </row>
    <row r="420" spans="2:13" ht="15">
      <c r="B420" s="140"/>
      <c r="C420" s="140"/>
      <c r="D420" s="140"/>
      <c r="E420" s="140"/>
      <c r="F420" s="140"/>
      <c r="G420" s="140"/>
      <c r="H420" s="140"/>
      <c r="I420" s="140"/>
      <c r="J420" s="140"/>
      <c r="K420" s="140"/>
      <c r="L420" s="140"/>
      <c r="M420" s="140"/>
    </row>
    <row r="421" spans="2:13" ht="15">
      <c r="B421" s="140"/>
      <c r="C421" s="140"/>
      <c r="D421" s="140"/>
      <c r="E421" s="140"/>
      <c r="F421" s="140"/>
      <c r="G421" s="140"/>
      <c r="H421" s="140"/>
      <c r="I421" s="140"/>
      <c r="J421" s="140"/>
      <c r="K421" s="140"/>
      <c r="L421" s="140"/>
      <c r="M421" s="140"/>
    </row>
    <row r="422" spans="2:13" ht="15">
      <c r="B422" s="140"/>
      <c r="C422" s="140"/>
      <c r="D422" s="140"/>
      <c r="E422" s="140"/>
      <c r="F422" s="140"/>
      <c r="G422" s="140"/>
      <c r="H422" s="140"/>
      <c r="I422" s="140"/>
      <c r="J422" s="140"/>
      <c r="K422" s="140"/>
      <c r="L422" s="140"/>
      <c r="M422" s="140"/>
    </row>
    <row r="423" spans="2:13" ht="15">
      <c r="B423" s="140"/>
      <c r="C423" s="140"/>
      <c r="D423" s="140"/>
      <c r="E423" s="140"/>
      <c r="F423" s="140"/>
      <c r="G423" s="140"/>
      <c r="H423" s="140"/>
      <c r="I423" s="140"/>
      <c r="J423" s="140"/>
      <c r="K423" s="140"/>
      <c r="L423" s="140"/>
      <c r="M423" s="140"/>
    </row>
    <row r="424" spans="2:13" ht="15">
      <c r="B424" s="140"/>
      <c r="C424" s="140"/>
      <c r="D424" s="140"/>
      <c r="E424" s="140"/>
      <c r="F424" s="140"/>
      <c r="G424" s="140"/>
      <c r="H424" s="140"/>
      <c r="I424" s="140"/>
      <c r="J424" s="140"/>
      <c r="K424" s="140"/>
      <c r="L424" s="140"/>
      <c r="M424" s="140"/>
    </row>
    <row r="425" spans="2:13" ht="15">
      <c r="B425" s="140"/>
      <c r="C425" s="140"/>
      <c r="D425" s="140"/>
      <c r="E425" s="140"/>
      <c r="F425" s="140"/>
      <c r="G425" s="140"/>
      <c r="H425" s="140"/>
      <c r="I425" s="140"/>
      <c r="J425" s="140"/>
      <c r="K425" s="140"/>
      <c r="L425" s="140"/>
      <c r="M425" s="140"/>
    </row>
    <row r="426" spans="2:13" ht="15">
      <c r="B426" s="140"/>
      <c r="C426" s="140"/>
      <c r="D426" s="140"/>
      <c r="E426" s="140"/>
      <c r="F426" s="140"/>
      <c r="G426" s="140"/>
      <c r="H426" s="140"/>
      <c r="I426" s="140"/>
      <c r="J426" s="140"/>
      <c r="K426" s="140"/>
      <c r="L426" s="140"/>
      <c r="M426" s="140"/>
    </row>
    <row r="427" spans="2:13" ht="15">
      <c r="B427" s="140"/>
      <c r="C427" s="140"/>
      <c r="D427" s="140"/>
      <c r="E427" s="140"/>
      <c r="F427" s="140"/>
      <c r="G427" s="140"/>
      <c r="H427" s="140"/>
      <c r="I427" s="140"/>
      <c r="J427" s="140"/>
      <c r="K427" s="140"/>
      <c r="L427" s="140"/>
      <c r="M427" s="140"/>
    </row>
    <row r="428" spans="2:13" ht="15">
      <c r="B428" s="140"/>
      <c r="C428" s="140"/>
      <c r="D428" s="140"/>
      <c r="E428" s="140"/>
      <c r="F428" s="140"/>
      <c r="G428" s="140"/>
      <c r="H428" s="140"/>
      <c r="I428" s="140"/>
      <c r="J428" s="140"/>
      <c r="K428" s="140"/>
      <c r="L428" s="140"/>
      <c r="M428" s="140"/>
    </row>
    <row r="429" spans="2:13" ht="15">
      <c r="B429" s="140"/>
      <c r="C429" s="140"/>
      <c r="D429" s="140"/>
      <c r="E429" s="140"/>
      <c r="F429" s="140"/>
      <c r="G429" s="140"/>
      <c r="H429" s="140"/>
      <c r="I429" s="140"/>
      <c r="J429" s="140"/>
      <c r="K429" s="140"/>
      <c r="L429" s="140"/>
      <c r="M429" s="140"/>
    </row>
    <row r="430" spans="2:13" ht="15">
      <c r="B430" s="140"/>
      <c r="C430" s="140"/>
      <c r="D430" s="140"/>
      <c r="E430" s="140"/>
      <c r="F430" s="140"/>
      <c r="G430" s="140"/>
      <c r="H430" s="140"/>
      <c r="I430" s="140"/>
      <c r="J430" s="140"/>
      <c r="K430" s="140"/>
      <c r="L430" s="140"/>
      <c r="M430" s="140"/>
    </row>
    <row r="431" spans="2:13" ht="15">
      <c r="B431" s="140"/>
      <c r="C431" s="140"/>
      <c r="D431" s="140"/>
      <c r="E431" s="140"/>
      <c r="F431" s="140"/>
      <c r="G431" s="140"/>
      <c r="H431" s="140"/>
      <c r="I431" s="140"/>
      <c r="J431" s="140"/>
      <c r="K431" s="140"/>
      <c r="L431" s="140"/>
      <c r="M431" s="140"/>
    </row>
    <row r="432" spans="2:13" ht="15">
      <c r="B432" s="140"/>
      <c r="C432" s="140"/>
      <c r="D432" s="140"/>
      <c r="E432" s="140"/>
      <c r="F432" s="140"/>
      <c r="G432" s="140"/>
      <c r="H432" s="140"/>
      <c r="I432" s="140"/>
      <c r="J432" s="140"/>
      <c r="K432" s="140"/>
      <c r="L432" s="140"/>
      <c r="M432" s="140"/>
    </row>
    <row r="433" spans="2:13" ht="15">
      <c r="B433" s="140"/>
      <c r="C433" s="140"/>
      <c r="D433" s="140"/>
      <c r="E433" s="140"/>
      <c r="F433" s="140"/>
      <c r="G433" s="140"/>
      <c r="H433" s="140"/>
      <c r="I433" s="140"/>
      <c r="J433" s="140"/>
      <c r="K433" s="140"/>
      <c r="L433" s="140"/>
      <c r="M433" s="140"/>
    </row>
    <row r="434" spans="2:13" ht="15">
      <c r="B434" s="140"/>
      <c r="C434" s="140"/>
      <c r="D434" s="140"/>
      <c r="E434" s="140"/>
      <c r="F434" s="140"/>
      <c r="G434" s="140"/>
      <c r="H434" s="140"/>
      <c r="I434" s="140"/>
      <c r="J434" s="140"/>
      <c r="K434" s="140"/>
      <c r="L434" s="140"/>
      <c r="M434" s="140"/>
    </row>
    <row r="435" spans="2:13" ht="15">
      <c r="B435" s="140"/>
      <c r="C435" s="140"/>
      <c r="D435" s="140"/>
      <c r="E435" s="140"/>
      <c r="F435" s="140"/>
      <c r="G435" s="140"/>
      <c r="H435" s="140"/>
      <c r="I435" s="140"/>
      <c r="J435" s="140"/>
      <c r="K435" s="140"/>
      <c r="L435" s="140"/>
      <c r="M435" s="140"/>
    </row>
    <row r="436" spans="2:13" ht="15">
      <c r="B436" s="140"/>
      <c r="C436" s="140"/>
      <c r="D436" s="140"/>
      <c r="E436" s="140"/>
      <c r="F436" s="140"/>
      <c r="G436" s="140"/>
      <c r="H436" s="140"/>
      <c r="I436" s="140"/>
      <c r="J436" s="140"/>
      <c r="K436" s="140"/>
      <c r="L436" s="140"/>
      <c r="M436" s="140"/>
    </row>
    <row r="437" spans="2:13" ht="15">
      <c r="B437" s="140"/>
      <c r="C437" s="140"/>
      <c r="D437" s="140"/>
      <c r="E437" s="140"/>
      <c r="F437" s="140"/>
      <c r="G437" s="140"/>
      <c r="H437" s="140"/>
      <c r="I437" s="140"/>
      <c r="J437" s="140"/>
      <c r="K437" s="140"/>
      <c r="L437" s="140"/>
      <c r="M437" s="140"/>
    </row>
    <row r="438" spans="2:13" ht="15">
      <c r="B438" s="140"/>
      <c r="C438" s="140"/>
      <c r="D438" s="140"/>
      <c r="E438" s="140"/>
      <c r="F438" s="140"/>
      <c r="G438" s="140"/>
      <c r="H438" s="140"/>
      <c r="I438" s="140"/>
      <c r="J438" s="140"/>
      <c r="K438" s="140"/>
      <c r="L438" s="140"/>
      <c r="M438" s="140"/>
    </row>
    <row r="439" spans="2:13" ht="15">
      <c r="B439" s="140"/>
      <c r="C439" s="140"/>
      <c r="D439" s="140"/>
      <c r="E439" s="140"/>
      <c r="F439" s="140"/>
      <c r="G439" s="140"/>
      <c r="H439" s="140"/>
      <c r="I439" s="140"/>
      <c r="J439" s="140"/>
      <c r="K439" s="140"/>
      <c r="L439" s="140"/>
      <c r="M439" s="140"/>
    </row>
    <row r="440" spans="2:13" ht="15">
      <c r="B440" s="140"/>
      <c r="C440" s="140"/>
      <c r="D440" s="140"/>
      <c r="E440" s="140"/>
      <c r="F440" s="140"/>
      <c r="G440" s="140"/>
      <c r="H440" s="140"/>
      <c r="I440" s="140"/>
      <c r="J440" s="140"/>
      <c r="K440" s="140"/>
      <c r="L440" s="140"/>
      <c r="M440" s="140"/>
    </row>
    <row r="441" spans="2:13" ht="15">
      <c r="B441" s="140"/>
      <c r="C441" s="140"/>
      <c r="D441" s="140"/>
      <c r="E441" s="140"/>
      <c r="F441" s="140"/>
      <c r="G441" s="140"/>
      <c r="H441" s="140"/>
      <c r="I441" s="140"/>
      <c r="J441" s="140"/>
      <c r="K441" s="140"/>
      <c r="L441" s="140"/>
      <c r="M441" s="140"/>
    </row>
    <row r="442" spans="2:13" ht="15">
      <c r="B442" s="140"/>
      <c r="C442" s="140"/>
      <c r="D442" s="140"/>
      <c r="E442" s="140"/>
      <c r="F442" s="140"/>
      <c r="G442" s="140"/>
      <c r="H442" s="140"/>
      <c r="I442" s="140"/>
      <c r="J442" s="140"/>
      <c r="K442" s="140"/>
      <c r="L442" s="140"/>
      <c r="M442" s="140"/>
    </row>
    <row r="443" spans="2:13" ht="15">
      <c r="B443" s="140"/>
      <c r="C443" s="140"/>
      <c r="D443" s="140"/>
      <c r="E443" s="140"/>
      <c r="F443" s="140"/>
      <c r="G443" s="140"/>
      <c r="H443" s="140"/>
      <c r="I443" s="140"/>
      <c r="J443" s="140"/>
      <c r="K443" s="140"/>
      <c r="L443" s="140"/>
      <c r="M443" s="140"/>
    </row>
    <row r="444" spans="2:13" ht="15">
      <c r="B444" s="140"/>
      <c r="C444" s="140"/>
      <c r="D444" s="140"/>
      <c r="E444" s="140"/>
      <c r="F444" s="140"/>
      <c r="G444" s="140"/>
      <c r="H444" s="140"/>
      <c r="I444" s="140"/>
      <c r="J444" s="140"/>
      <c r="K444" s="140"/>
      <c r="L444" s="140"/>
      <c r="M444" s="140"/>
    </row>
    <row r="445" spans="2:13" ht="15">
      <c r="B445" s="140"/>
      <c r="C445" s="140"/>
      <c r="D445" s="140"/>
      <c r="E445" s="140"/>
      <c r="F445" s="140"/>
      <c r="G445" s="140"/>
      <c r="H445" s="140"/>
      <c r="I445" s="140"/>
      <c r="J445" s="140"/>
      <c r="K445" s="140"/>
      <c r="L445" s="140"/>
      <c r="M445" s="140"/>
    </row>
    <row r="446" spans="2:13" ht="15">
      <c r="B446" s="140"/>
      <c r="C446" s="140"/>
      <c r="D446" s="140"/>
      <c r="E446" s="140"/>
      <c r="F446" s="140"/>
      <c r="G446" s="140"/>
      <c r="H446" s="140"/>
      <c r="I446" s="140"/>
      <c r="J446" s="140"/>
      <c r="K446" s="140"/>
      <c r="L446" s="140"/>
      <c r="M446" s="140"/>
    </row>
    <row r="447" spans="2:13" ht="15">
      <c r="B447" s="140"/>
      <c r="C447" s="140"/>
      <c r="D447" s="140"/>
      <c r="E447" s="140"/>
      <c r="F447" s="140"/>
      <c r="G447" s="140"/>
      <c r="H447" s="140"/>
      <c r="I447" s="140"/>
      <c r="J447" s="140"/>
      <c r="K447" s="140"/>
      <c r="L447" s="140"/>
      <c r="M447" s="140"/>
    </row>
    <row r="448" spans="2:13" ht="15">
      <c r="B448" s="140"/>
      <c r="C448" s="140"/>
      <c r="D448" s="140"/>
      <c r="E448" s="140"/>
      <c r="F448" s="140"/>
      <c r="G448" s="140"/>
      <c r="H448" s="140"/>
      <c r="I448" s="140"/>
      <c r="J448" s="140"/>
      <c r="K448" s="140"/>
      <c r="L448" s="140"/>
      <c r="M448" s="140"/>
    </row>
    <row r="449" spans="2:13" ht="15">
      <c r="B449" s="140"/>
      <c r="C449" s="140"/>
      <c r="D449" s="140"/>
      <c r="E449" s="140"/>
      <c r="F449" s="140"/>
      <c r="G449" s="140"/>
      <c r="H449" s="140"/>
      <c r="I449" s="140"/>
      <c r="J449" s="140"/>
      <c r="K449" s="140"/>
      <c r="L449" s="140"/>
      <c r="M449" s="140"/>
    </row>
    <row r="450" spans="2:13" ht="15">
      <c r="B450" s="140"/>
      <c r="C450" s="140"/>
      <c r="D450" s="140"/>
      <c r="E450" s="140"/>
      <c r="F450" s="140"/>
      <c r="G450" s="140"/>
      <c r="H450" s="140"/>
      <c r="I450" s="140"/>
      <c r="J450" s="140"/>
      <c r="K450" s="140"/>
      <c r="L450" s="140"/>
      <c r="M450" s="140"/>
    </row>
  </sheetData>
  <sheetProtection/>
  <mergeCells count="613">
    <mergeCell ref="G149:G150"/>
    <mergeCell ref="G151:G152"/>
    <mergeCell ref="G153:G154"/>
    <mergeCell ref="G155:G156"/>
    <mergeCell ref="G157:G158"/>
    <mergeCell ref="G159:G160"/>
    <mergeCell ref="G133:G134"/>
    <mergeCell ref="G135:G136"/>
    <mergeCell ref="G137:G138"/>
    <mergeCell ref="G139:G140"/>
    <mergeCell ref="G141:G142"/>
    <mergeCell ref="G143:G144"/>
    <mergeCell ref="E78:I78"/>
    <mergeCell ref="E74:I74"/>
    <mergeCell ref="A127:A128"/>
    <mergeCell ref="A103:A104"/>
    <mergeCell ref="A105:A106"/>
    <mergeCell ref="A107:A108"/>
    <mergeCell ref="A109:A110"/>
    <mergeCell ref="A111:A112"/>
    <mergeCell ref="A113:A114"/>
    <mergeCell ref="E115:E116"/>
    <mergeCell ref="A129:A130"/>
    <mergeCell ref="A131:A132"/>
    <mergeCell ref="A115:A116"/>
    <mergeCell ref="A117:A118"/>
    <mergeCell ref="A119:A120"/>
    <mergeCell ref="A121:A122"/>
    <mergeCell ref="A123:A124"/>
    <mergeCell ref="A125:A126"/>
    <mergeCell ref="J129:J130"/>
    <mergeCell ref="J131:J132"/>
    <mergeCell ref="H119:H120"/>
    <mergeCell ref="A89:A90"/>
    <mergeCell ref="A91:A92"/>
    <mergeCell ref="A93:A94"/>
    <mergeCell ref="A95:A96"/>
    <mergeCell ref="A97:A98"/>
    <mergeCell ref="A99:A100"/>
    <mergeCell ref="A101:A102"/>
    <mergeCell ref="J117:J118"/>
    <mergeCell ref="J119:J120"/>
    <mergeCell ref="J121:J122"/>
    <mergeCell ref="J123:J124"/>
    <mergeCell ref="H103:H104"/>
    <mergeCell ref="G121:G122"/>
    <mergeCell ref="H113:H114"/>
    <mergeCell ref="H115:H116"/>
    <mergeCell ref="G115:G116"/>
    <mergeCell ref="G113:G114"/>
    <mergeCell ref="J101:J102"/>
    <mergeCell ref="J103:J104"/>
    <mergeCell ref="J125:J126"/>
    <mergeCell ref="J127:J128"/>
    <mergeCell ref="J105:J106"/>
    <mergeCell ref="J107:J108"/>
    <mergeCell ref="J109:J110"/>
    <mergeCell ref="J111:J112"/>
    <mergeCell ref="J113:J114"/>
    <mergeCell ref="J115:J116"/>
    <mergeCell ref="J89:J90"/>
    <mergeCell ref="J91:J92"/>
    <mergeCell ref="J93:J94"/>
    <mergeCell ref="J95:J96"/>
    <mergeCell ref="J97:J98"/>
    <mergeCell ref="J99:J100"/>
    <mergeCell ref="K121:K122"/>
    <mergeCell ref="K123:K124"/>
    <mergeCell ref="K125:K126"/>
    <mergeCell ref="K127:K128"/>
    <mergeCell ref="K129:K130"/>
    <mergeCell ref="K131:K132"/>
    <mergeCell ref="K109:K110"/>
    <mergeCell ref="K111:K112"/>
    <mergeCell ref="K113:K114"/>
    <mergeCell ref="K115:K116"/>
    <mergeCell ref="K117:K118"/>
    <mergeCell ref="K119:K120"/>
    <mergeCell ref="K97:K98"/>
    <mergeCell ref="K99:K100"/>
    <mergeCell ref="K101:K102"/>
    <mergeCell ref="K103:K104"/>
    <mergeCell ref="K105:K106"/>
    <mergeCell ref="K107:K108"/>
    <mergeCell ref="H129:H130"/>
    <mergeCell ref="H123:H124"/>
    <mergeCell ref="E125:E126"/>
    <mergeCell ref="H125:H126"/>
    <mergeCell ref="H127:H128"/>
    <mergeCell ref="G123:G124"/>
    <mergeCell ref="G125:G126"/>
    <mergeCell ref="E123:E124"/>
    <mergeCell ref="H131:H132"/>
    <mergeCell ref="G131:G132"/>
    <mergeCell ref="E117:E118"/>
    <mergeCell ref="H117:H118"/>
    <mergeCell ref="E119:E120"/>
    <mergeCell ref="E121:E122"/>
    <mergeCell ref="H121:H122"/>
    <mergeCell ref="G117:G118"/>
    <mergeCell ref="E127:E128"/>
    <mergeCell ref="G119:G120"/>
    <mergeCell ref="H109:H110"/>
    <mergeCell ref="E103:E104"/>
    <mergeCell ref="E111:E112"/>
    <mergeCell ref="H111:H112"/>
    <mergeCell ref="G111:G112"/>
    <mergeCell ref="G109:G110"/>
    <mergeCell ref="E105:E106"/>
    <mergeCell ref="H105:H106"/>
    <mergeCell ref="H107:H108"/>
    <mergeCell ref="G103:G104"/>
    <mergeCell ref="G105:G106"/>
    <mergeCell ref="G107:G108"/>
    <mergeCell ref="B75:C75"/>
    <mergeCell ref="B84:E84"/>
    <mergeCell ref="B76:C76"/>
    <mergeCell ref="E97:E98"/>
    <mergeCell ref="B97:B98"/>
    <mergeCell ref="G97:G98"/>
    <mergeCell ref="B93:B94"/>
    <mergeCell ref="G93:G94"/>
    <mergeCell ref="H101:H102"/>
    <mergeCell ref="G99:G100"/>
    <mergeCell ref="G101:G102"/>
    <mergeCell ref="H93:H94"/>
    <mergeCell ref="H97:H98"/>
    <mergeCell ref="E99:E100"/>
    <mergeCell ref="H99:H100"/>
    <mergeCell ref="E95:E96"/>
    <mergeCell ref="I115:I116"/>
    <mergeCell ref="M95:N95"/>
    <mergeCell ref="B86:D86"/>
    <mergeCell ref="M91:N91"/>
    <mergeCell ref="M92:N92"/>
    <mergeCell ref="H91:H92"/>
    <mergeCell ref="B91:B92"/>
    <mergeCell ref="G91:G92"/>
    <mergeCell ref="G89:G90"/>
    <mergeCell ref="E101:E102"/>
    <mergeCell ref="O94:Q94"/>
    <mergeCell ref="I129:I130"/>
    <mergeCell ref="O95:Q95"/>
    <mergeCell ref="I105:I106"/>
    <mergeCell ref="I121:I122"/>
    <mergeCell ref="I123:I124"/>
    <mergeCell ref="M98:Q103"/>
    <mergeCell ref="I101:I102"/>
    <mergeCell ref="I103:I104"/>
    <mergeCell ref="I113:I114"/>
    <mergeCell ref="O89:Q89"/>
    <mergeCell ref="M90:N90"/>
    <mergeCell ref="H89:H90"/>
    <mergeCell ref="I89:I90"/>
    <mergeCell ref="O90:Q90"/>
    <mergeCell ref="O93:Q93"/>
    <mergeCell ref="O92:Q92"/>
    <mergeCell ref="O91:Q91"/>
    <mergeCell ref="K89:K90"/>
    <mergeCell ref="K91:K92"/>
    <mergeCell ref="I109:I110"/>
    <mergeCell ref="I111:I112"/>
    <mergeCell ref="I107:I108"/>
    <mergeCell ref="I97:I98"/>
    <mergeCell ref="I99:I100"/>
    <mergeCell ref="I93:I94"/>
    <mergeCell ref="I95:I96"/>
    <mergeCell ref="K93:K94"/>
    <mergeCell ref="K95:K96"/>
    <mergeCell ref="M97:Q97"/>
    <mergeCell ref="M93:N93"/>
    <mergeCell ref="I117:I118"/>
    <mergeCell ref="Q124:Q125"/>
    <mergeCell ref="M124:M125"/>
    <mergeCell ref="N124:N125"/>
    <mergeCell ref="O124:O125"/>
    <mergeCell ref="P124:P125"/>
    <mergeCell ref="I125:I126"/>
    <mergeCell ref="I119:I120"/>
    <mergeCell ref="B89:B90"/>
    <mergeCell ref="M89:N89"/>
    <mergeCell ref="B95:B96"/>
    <mergeCell ref="E93:E94"/>
    <mergeCell ref="G95:G96"/>
    <mergeCell ref="H95:H96"/>
    <mergeCell ref="E91:E92"/>
    <mergeCell ref="I91:I92"/>
    <mergeCell ref="E89:E90"/>
    <mergeCell ref="M94:N94"/>
    <mergeCell ref="B83:E83"/>
    <mergeCell ref="B82:G82"/>
    <mergeCell ref="D14:G14"/>
    <mergeCell ref="A1:P1"/>
    <mergeCell ref="D18:G18"/>
    <mergeCell ref="D13:G13"/>
    <mergeCell ref="D12:G12"/>
    <mergeCell ref="B14:C14"/>
    <mergeCell ref="B21:P21"/>
    <mergeCell ref="D16:G16"/>
    <mergeCell ref="B18:C18"/>
    <mergeCell ref="H12:P18"/>
    <mergeCell ref="D15:G15"/>
    <mergeCell ref="B16:C16"/>
    <mergeCell ref="H10:P10"/>
    <mergeCell ref="B10:D10"/>
    <mergeCell ref="B13:C13"/>
    <mergeCell ref="C8:M8"/>
    <mergeCell ref="B12:C12"/>
    <mergeCell ref="D17:G17"/>
    <mergeCell ref="B15:C15"/>
    <mergeCell ref="B17:C17"/>
    <mergeCell ref="E107:E108"/>
    <mergeCell ref="E109:E110"/>
    <mergeCell ref="E113:E114"/>
    <mergeCell ref="C2:M2"/>
    <mergeCell ref="C4:M4"/>
    <mergeCell ref="C7:M7"/>
    <mergeCell ref="C3:S3"/>
    <mergeCell ref="C6:M6"/>
    <mergeCell ref="C5:M5"/>
    <mergeCell ref="B20:O20"/>
    <mergeCell ref="B99:B100"/>
    <mergeCell ref="B101:B102"/>
    <mergeCell ref="B103:B104"/>
    <mergeCell ref="B105:B106"/>
    <mergeCell ref="B115:B116"/>
    <mergeCell ref="B117:B118"/>
    <mergeCell ref="B109:B110"/>
    <mergeCell ref="B111:B112"/>
    <mergeCell ref="B113:B114"/>
    <mergeCell ref="B107:B108"/>
    <mergeCell ref="B119:B120"/>
    <mergeCell ref="B131:B132"/>
    <mergeCell ref="B127:B128"/>
    <mergeCell ref="B129:B130"/>
    <mergeCell ref="B121:B122"/>
    <mergeCell ref="B123:B124"/>
    <mergeCell ref="B125:B126"/>
    <mergeCell ref="I127:I128"/>
    <mergeCell ref="G129:G130"/>
    <mergeCell ref="B133:B134"/>
    <mergeCell ref="E133:E134"/>
    <mergeCell ref="H133:H134"/>
    <mergeCell ref="I133:I134"/>
    <mergeCell ref="E131:E132"/>
    <mergeCell ref="I131:I132"/>
    <mergeCell ref="G127:G128"/>
    <mergeCell ref="E129:E130"/>
    <mergeCell ref="J133:J134"/>
    <mergeCell ref="K133:K134"/>
    <mergeCell ref="A135:A136"/>
    <mergeCell ref="B135:B136"/>
    <mergeCell ref="E135:E136"/>
    <mergeCell ref="H135:H136"/>
    <mergeCell ref="I135:I136"/>
    <mergeCell ref="J135:J136"/>
    <mergeCell ref="K135:K136"/>
    <mergeCell ref="A133:A134"/>
    <mergeCell ref="K137:K138"/>
    <mergeCell ref="A139:A140"/>
    <mergeCell ref="B139:B140"/>
    <mergeCell ref="E139:E140"/>
    <mergeCell ref="H139:H140"/>
    <mergeCell ref="I139:I140"/>
    <mergeCell ref="J139:J140"/>
    <mergeCell ref="K139:K140"/>
    <mergeCell ref="A137:A138"/>
    <mergeCell ref="B137:B138"/>
    <mergeCell ref="A141:A142"/>
    <mergeCell ref="B141:B142"/>
    <mergeCell ref="E141:E142"/>
    <mergeCell ref="H141:H142"/>
    <mergeCell ref="I141:I142"/>
    <mergeCell ref="J137:J138"/>
    <mergeCell ref="E137:E138"/>
    <mergeCell ref="H137:H138"/>
    <mergeCell ref="I137:I138"/>
    <mergeCell ref="K141:K142"/>
    <mergeCell ref="K143:K144"/>
    <mergeCell ref="J145:J146"/>
    <mergeCell ref="K145:K146"/>
    <mergeCell ref="A143:A144"/>
    <mergeCell ref="B143:B144"/>
    <mergeCell ref="E143:E144"/>
    <mergeCell ref="H143:H144"/>
    <mergeCell ref="I143:I144"/>
    <mergeCell ref="J143:J144"/>
    <mergeCell ref="J147:J148"/>
    <mergeCell ref="B145:B146"/>
    <mergeCell ref="E145:E146"/>
    <mergeCell ref="H145:H146"/>
    <mergeCell ref="I145:I146"/>
    <mergeCell ref="J141:J142"/>
    <mergeCell ref="G145:G146"/>
    <mergeCell ref="G147:G148"/>
    <mergeCell ref="A145:A146"/>
    <mergeCell ref="K149:K150"/>
    <mergeCell ref="A151:A152"/>
    <mergeCell ref="B151:B152"/>
    <mergeCell ref="E151:E152"/>
    <mergeCell ref="H151:H152"/>
    <mergeCell ref="I151:I152"/>
    <mergeCell ref="J151:J152"/>
    <mergeCell ref="K151:K152"/>
    <mergeCell ref="A147:A148"/>
    <mergeCell ref="B149:B150"/>
    <mergeCell ref="A153:A154"/>
    <mergeCell ref="B153:B154"/>
    <mergeCell ref="E153:E154"/>
    <mergeCell ref="H153:H154"/>
    <mergeCell ref="K147:K148"/>
    <mergeCell ref="B147:B148"/>
    <mergeCell ref="E147:E148"/>
    <mergeCell ref="H147:H148"/>
    <mergeCell ref="I147:I148"/>
    <mergeCell ref="J149:J150"/>
    <mergeCell ref="E149:E150"/>
    <mergeCell ref="H149:H150"/>
    <mergeCell ref="I149:I150"/>
    <mergeCell ref="A155:A156"/>
    <mergeCell ref="B155:B156"/>
    <mergeCell ref="E155:E156"/>
    <mergeCell ref="H155:H156"/>
    <mergeCell ref="I155:I156"/>
    <mergeCell ref="A149:A150"/>
    <mergeCell ref="J155:J156"/>
    <mergeCell ref="B157:B158"/>
    <mergeCell ref="E157:E158"/>
    <mergeCell ref="H157:H158"/>
    <mergeCell ref="I157:I158"/>
    <mergeCell ref="J153:J154"/>
    <mergeCell ref="I153:I154"/>
    <mergeCell ref="K153:K154"/>
    <mergeCell ref="K155:K156"/>
    <mergeCell ref="J157:J158"/>
    <mergeCell ref="K157:K158"/>
    <mergeCell ref="A159:A160"/>
    <mergeCell ref="B159:B160"/>
    <mergeCell ref="E159:E160"/>
    <mergeCell ref="H159:H160"/>
    <mergeCell ref="I159:I160"/>
    <mergeCell ref="J159:J160"/>
    <mergeCell ref="A157:A158"/>
    <mergeCell ref="K161:K162"/>
    <mergeCell ref="A163:A164"/>
    <mergeCell ref="B163:B164"/>
    <mergeCell ref="E163:E164"/>
    <mergeCell ref="H163:H164"/>
    <mergeCell ref="I163:I164"/>
    <mergeCell ref="J163:J164"/>
    <mergeCell ref="K163:K164"/>
    <mergeCell ref="B161:B162"/>
    <mergeCell ref="K159:K160"/>
    <mergeCell ref="J161:J162"/>
    <mergeCell ref="E161:E162"/>
    <mergeCell ref="H161:H162"/>
    <mergeCell ref="I161:I162"/>
    <mergeCell ref="K165:K166"/>
    <mergeCell ref="G161:G162"/>
    <mergeCell ref="G163:G164"/>
    <mergeCell ref="G165:G166"/>
    <mergeCell ref="A167:A168"/>
    <mergeCell ref="B167:B168"/>
    <mergeCell ref="E167:E168"/>
    <mergeCell ref="H167:H168"/>
    <mergeCell ref="I167:I168"/>
    <mergeCell ref="A161:A162"/>
    <mergeCell ref="A165:A166"/>
    <mergeCell ref="B165:B166"/>
    <mergeCell ref="E165:E166"/>
    <mergeCell ref="H165:H166"/>
    <mergeCell ref="J167:J168"/>
    <mergeCell ref="B169:B170"/>
    <mergeCell ref="E169:E170"/>
    <mergeCell ref="H169:H170"/>
    <mergeCell ref="I169:I170"/>
    <mergeCell ref="J165:J166"/>
    <mergeCell ref="I165:I166"/>
    <mergeCell ref="G167:G168"/>
    <mergeCell ref="G169:G170"/>
    <mergeCell ref="K167:K168"/>
    <mergeCell ref="J169:J170"/>
    <mergeCell ref="K169:K170"/>
    <mergeCell ref="A171:A172"/>
    <mergeCell ref="B171:B172"/>
    <mergeCell ref="E171:E172"/>
    <mergeCell ref="H171:H172"/>
    <mergeCell ref="I171:I172"/>
    <mergeCell ref="J171:J172"/>
    <mergeCell ref="K171:K172"/>
    <mergeCell ref="A169:A170"/>
    <mergeCell ref="A173:A174"/>
    <mergeCell ref="B173:B174"/>
    <mergeCell ref="E173:E174"/>
    <mergeCell ref="G173:G174"/>
    <mergeCell ref="H173:H174"/>
    <mergeCell ref="G171:G172"/>
    <mergeCell ref="I173:I174"/>
    <mergeCell ref="J173:J174"/>
    <mergeCell ref="K173:K174"/>
    <mergeCell ref="A175:A176"/>
    <mergeCell ref="B175:B176"/>
    <mergeCell ref="E175:E176"/>
    <mergeCell ref="G175:G176"/>
    <mergeCell ref="H175:H176"/>
    <mergeCell ref="I175:I176"/>
    <mergeCell ref="J175:J176"/>
    <mergeCell ref="K175:K176"/>
    <mergeCell ref="A177:A178"/>
    <mergeCell ref="B177:B178"/>
    <mergeCell ref="E177:E178"/>
    <mergeCell ref="G177:G178"/>
    <mergeCell ref="H177:H178"/>
    <mergeCell ref="I177:I178"/>
    <mergeCell ref="J177:J178"/>
    <mergeCell ref="K177:K178"/>
    <mergeCell ref="A179:A180"/>
    <mergeCell ref="B179:B180"/>
    <mergeCell ref="E179:E180"/>
    <mergeCell ref="G179:G180"/>
    <mergeCell ref="H179:H180"/>
    <mergeCell ref="I179:I180"/>
    <mergeCell ref="J179:J180"/>
    <mergeCell ref="K179:K180"/>
    <mergeCell ref="A181:A182"/>
    <mergeCell ref="B181:B182"/>
    <mergeCell ref="E181:E182"/>
    <mergeCell ref="G181:G182"/>
    <mergeCell ref="H181:H182"/>
    <mergeCell ref="I181:I182"/>
    <mergeCell ref="J181:J182"/>
    <mergeCell ref="K181:K182"/>
    <mergeCell ref="A183:A184"/>
    <mergeCell ref="B183:B184"/>
    <mergeCell ref="E183:E184"/>
    <mergeCell ref="G183:G184"/>
    <mergeCell ref="H183:H184"/>
    <mergeCell ref="I183:I184"/>
    <mergeCell ref="J183:J184"/>
    <mergeCell ref="K183:K184"/>
    <mergeCell ref="A185:A186"/>
    <mergeCell ref="B185:B186"/>
    <mergeCell ref="E185:E186"/>
    <mergeCell ref="G185:G186"/>
    <mergeCell ref="H185:H186"/>
    <mergeCell ref="I185:I186"/>
    <mergeCell ref="J185:J186"/>
    <mergeCell ref="K185:K186"/>
    <mergeCell ref="A187:A188"/>
    <mergeCell ref="B187:B188"/>
    <mergeCell ref="E187:E188"/>
    <mergeCell ref="G187:G188"/>
    <mergeCell ref="H187:H188"/>
    <mergeCell ref="I187:I188"/>
    <mergeCell ref="J187:J188"/>
    <mergeCell ref="K187:K188"/>
    <mergeCell ref="A189:A190"/>
    <mergeCell ref="B189:B190"/>
    <mergeCell ref="E189:E190"/>
    <mergeCell ref="G189:G190"/>
    <mergeCell ref="H189:H190"/>
    <mergeCell ref="I189:I190"/>
    <mergeCell ref="J189:J190"/>
    <mergeCell ref="K189:K190"/>
    <mergeCell ref="A191:A192"/>
    <mergeCell ref="B191:B192"/>
    <mergeCell ref="E191:E192"/>
    <mergeCell ref="G191:G192"/>
    <mergeCell ref="H191:H192"/>
    <mergeCell ref="I191:I192"/>
    <mergeCell ref="J191:J192"/>
    <mergeCell ref="K191:K192"/>
    <mergeCell ref="A193:A194"/>
    <mergeCell ref="B193:B194"/>
    <mergeCell ref="E193:E194"/>
    <mergeCell ref="G193:G194"/>
    <mergeCell ref="H193:H194"/>
    <mergeCell ref="I193:I194"/>
    <mergeCell ref="J193:J194"/>
    <mergeCell ref="K193:K194"/>
    <mergeCell ref="A195:A196"/>
    <mergeCell ref="B195:B196"/>
    <mergeCell ref="E195:E196"/>
    <mergeCell ref="G195:G196"/>
    <mergeCell ref="H195:H196"/>
    <mergeCell ref="I195:I196"/>
    <mergeCell ref="J195:J196"/>
    <mergeCell ref="K195:K196"/>
    <mergeCell ref="A197:A198"/>
    <mergeCell ref="B197:B198"/>
    <mergeCell ref="E197:E198"/>
    <mergeCell ref="G197:G198"/>
    <mergeCell ref="H197:H198"/>
    <mergeCell ref="I197:I198"/>
    <mergeCell ref="J197:J198"/>
    <mergeCell ref="K197:K198"/>
    <mergeCell ref="A199:A200"/>
    <mergeCell ref="B199:B200"/>
    <mergeCell ref="E199:E200"/>
    <mergeCell ref="G199:G200"/>
    <mergeCell ref="H199:H200"/>
    <mergeCell ref="I199:I200"/>
    <mergeCell ref="J199:J200"/>
    <mergeCell ref="K199:K200"/>
    <mergeCell ref="A201:A202"/>
    <mergeCell ref="B201:B202"/>
    <mergeCell ref="E201:E202"/>
    <mergeCell ref="G201:G202"/>
    <mergeCell ref="H201:H202"/>
    <mergeCell ref="I201:I202"/>
    <mergeCell ref="J201:J202"/>
    <mergeCell ref="K201:K202"/>
    <mergeCell ref="A203:A204"/>
    <mergeCell ref="B203:B204"/>
    <mergeCell ref="E203:E204"/>
    <mergeCell ref="G203:G204"/>
    <mergeCell ref="H203:H204"/>
    <mergeCell ref="I203:I204"/>
    <mergeCell ref="J203:J204"/>
    <mergeCell ref="K203:K204"/>
    <mergeCell ref="A205:A206"/>
    <mergeCell ref="B205:B206"/>
    <mergeCell ref="E205:E206"/>
    <mergeCell ref="G205:G206"/>
    <mergeCell ref="H205:H206"/>
    <mergeCell ref="I205:I206"/>
    <mergeCell ref="J205:J206"/>
    <mergeCell ref="K205:K206"/>
    <mergeCell ref="K209:K210"/>
    <mergeCell ref="A207:A208"/>
    <mergeCell ref="B207:B208"/>
    <mergeCell ref="E207:E208"/>
    <mergeCell ref="G207:G208"/>
    <mergeCell ref="H207:H208"/>
    <mergeCell ref="I207:I208"/>
    <mergeCell ref="I211:I212"/>
    <mergeCell ref="J207:J208"/>
    <mergeCell ref="K207:K208"/>
    <mergeCell ref="A209:A210"/>
    <mergeCell ref="B209:B210"/>
    <mergeCell ref="E209:E210"/>
    <mergeCell ref="G209:G210"/>
    <mergeCell ref="H209:H210"/>
    <mergeCell ref="I209:I210"/>
    <mergeCell ref="J209:J210"/>
    <mergeCell ref="K211:K212"/>
    <mergeCell ref="A213:A214"/>
    <mergeCell ref="B213:B214"/>
    <mergeCell ref="E213:E214"/>
    <mergeCell ref="G213:G214"/>
    <mergeCell ref="H213:H214"/>
    <mergeCell ref="I213:I214"/>
    <mergeCell ref="J213:J214"/>
    <mergeCell ref="K213:K214"/>
    <mergeCell ref="A211:A212"/>
    <mergeCell ref="B215:B216"/>
    <mergeCell ref="E215:E216"/>
    <mergeCell ref="G215:G216"/>
    <mergeCell ref="H215:H216"/>
    <mergeCell ref="I215:I216"/>
    <mergeCell ref="J211:J212"/>
    <mergeCell ref="B211:B212"/>
    <mergeCell ref="E211:E212"/>
    <mergeCell ref="G211:G212"/>
    <mergeCell ref="H211:H212"/>
    <mergeCell ref="B221:B222"/>
    <mergeCell ref="E221:E222"/>
    <mergeCell ref="J215:J216"/>
    <mergeCell ref="K215:K216"/>
    <mergeCell ref="A217:A218"/>
    <mergeCell ref="B217:B218"/>
    <mergeCell ref="E217:E218"/>
    <mergeCell ref="G217:G218"/>
    <mergeCell ref="H217:H218"/>
    <mergeCell ref="A215:A216"/>
    <mergeCell ref="A219:A220"/>
    <mergeCell ref="B219:B220"/>
    <mergeCell ref="E219:E220"/>
    <mergeCell ref="G219:G220"/>
    <mergeCell ref="H219:H220"/>
    <mergeCell ref="I219:I220"/>
    <mergeCell ref="G221:G222"/>
    <mergeCell ref="H221:H222"/>
    <mergeCell ref="I221:I222"/>
    <mergeCell ref="A223:A224"/>
    <mergeCell ref="B223:B224"/>
    <mergeCell ref="E223:E224"/>
    <mergeCell ref="G223:G224"/>
    <mergeCell ref="H223:H224"/>
    <mergeCell ref="I223:I224"/>
    <mergeCell ref="A221:A222"/>
    <mergeCell ref="A225:A226"/>
    <mergeCell ref="B225:B226"/>
    <mergeCell ref="E225:E226"/>
    <mergeCell ref="G225:G226"/>
    <mergeCell ref="H225:H226"/>
    <mergeCell ref="I225:I226"/>
    <mergeCell ref="K217:K218"/>
    <mergeCell ref="J225:J226"/>
    <mergeCell ref="K225:K226"/>
    <mergeCell ref="J219:J220"/>
    <mergeCell ref="K219:K220"/>
    <mergeCell ref="J221:J222"/>
    <mergeCell ref="E75:I75"/>
    <mergeCell ref="E76:I77"/>
    <mergeCell ref="R124:R125"/>
    <mergeCell ref="S124:S125"/>
    <mergeCell ref="L60:O60"/>
    <mergeCell ref="J223:J224"/>
    <mergeCell ref="K223:K224"/>
    <mergeCell ref="K221:K222"/>
    <mergeCell ref="I217:I218"/>
    <mergeCell ref="J217:J218"/>
  </mergeCells>
  <conditionalFormatting sqref="H89 H91 H93 H95 H173 H175 H177 H179 H181 H183 H185 H187 H189 H191 H193 H195 H197 H199 H201 H203 H205 H207 H209 H211 H213 H215 H217 H219 H221 H223 H225 H97 H99 H101 H103 H105 H107 H109 H111 H113 H115 H117 H119:H121 H123 H125 H127 H129 H131 H133 H171 G89:G133 G135:H135 G137:H137 G139:H139 G141:H141 G143:H143 G145:H145 G147:H147 G149:H149 G151:H151 G153:H153 G155:H155 G157:H157 G159:H159 G161:H161 G163:H163 G165:H165 G167:H167 G169:H169 G171:G226">
    <cfRule type="cellIs" priority="1" dxfId="9" operator="equal" stopIfTrue="1">
      <formula>#REF!</formula>
    </cfRule>
    <cfRule type="cellIs" priority="2" dxfId="10" operator="lessThanOrEqual" stopIfTrue="1">
      <formula>#REF!</formula>
    </cfRule>
    <cfRule type="cellIs" priority="3" dxfId="11" operator="greaterThan" stopIfTrue="1">
      <formula>#REF!</formula>
    </cfRule>
  </conditionalFormatting>
  <dataValidations count="13">
    <dataValidation type="custom" allowBlank="1" showInputMessage="1" showErrorMessage="1" error="Cell is properly linked to ensure integrity of analysis" sqref="C97">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19 C121 C123 C125 C127 C129 C131 C133 C135 C137 C139 C141 C143 C145 C147 C149 C151 C153 C155 C157 C159 C161 C163 C165 C167 C169 C171 C173 C175 C177 C179 C181 C183 C185 C187 C189 C191 C193 C195 C197 C199 C201 C203 C205 C207 C209 C211 C213 C215 C217 C219 C221 C223 C225">
      <formula1>C82</formula1>
    </dataValidation>
    <dataValidation type="custom" allowBlank="1" showInputMessage="1" error="Cell is properly linked to ensure integrity of analysis" sqref="C117 C115 C113 C111">
      <formula1>C81</formula1>
    </dataValidation>
    <dataValidation type="custom" allowBlank="1" showInputMessage="1" error="Cell is properly linked to ensure integrity of analysis" sqref="C103 C105 C107 C99 C101">
      <formula1>C55</formula1>
    </dataValidation>
    <dataValidation allowBlank="1" showInputMessage="1" showErrorMessage="1" error="Cell is properly linked to ensure integrity of analysis" sqref="D89:D226 C128 C108 C126 C98 C124 C106 C122 C96 C120 C104 C118 C132 C116 C102 C114 C94 C112 C100 C110 C130 C134 C136 C138 C140 C142 C144 C146 C148 C150 C152 C154 C156 C158 C160 C162 C164 C166 C168 C170 C172 C174 C176 C178 C180 C182 C184 C186 C188 C190 C192 C194 C196 C198 C200 C202 C204 C206 C208 C210 C212 C214 C216 C218 C220 C222 C224 C226"/>
    <dataValidation allowBlank="1" showErrorMessage="1" prompt="Review Test Results" sqref="B86"/>
    <dataValidation allowBlank="1" showErrorMessage="1" sqref="B49 B20 B33 B21:P21"/>
    <dataValidation allowBlank="1" showErrorMessage="1" prompt="Fill in Test Notes" sqref="B10"/>
    <dataValidation allowBlank="1" showInputMessage="1" showErrorMessage="1" prompt="Не вводите значения в эту ячейку!" sqref="C24 C25:D29"/>
    <dataValidation type="custom" allowBlank="1" showInputMessage="1" error="Cell is properly linked to ensure integrity of analysis" sqref="C109">
      <formula1>#REF!</formula1>
    </dataValidation>
    <dataValidation type="custom" allowBlank="1" showInputMessage="1" showErrorMessage="1" error="Cell is properly linked to ensure integrity of analysis" sqref="C93 C95">
      <formula1>#REF!</formula1>
    </dataValidation>
    <dataValidation type="list" allowBlank="1" showInputMessage="1" showErrorMessage="1" sqref="J88">
      <formula1>$N$52:$N$54</formula1>
    </dataValidation>
  </dataValidations>
  <hyperlinks>
    <hyperlink ref="C2" location="'Notes &amp; Plate Layout'!B3" display="Fill in &quot;Test Notes&quot;"/>
    <hyperlink ref="C3" location="'Notes &amp; Plate Layout'!B13" display="Name the samples in &quot;Plate Layout Diagram&quot;"/>
    <hyperlink ref="C4" location="'BIOO ELISA ANALYSIS'!B9" display="Input OD values"/>
    <hyperlink ref="C8" location="'BIOO AOZ ELISA ANALYSIS'!G36" display="Review Test Results"/>
    <hyperlink ref="C2:L2" location="'BIOO Analysis'!B12" display="Fill in &quot;Test Notes&quot;"/>
    <hyperlink ref="C4:L4" location="'BIOO Analysis'!B34" display="Input OD values"/>
    <hyperlink ref="C3:S3" location="Auto2" display="Name the samples in &quot;Plate Layout Diagram&quot; (Only in blue area. DO NOT INPUT OD VALUES HERE)"/>
    <hyperlink ref="C8:L8" location="'BIOO Analysis'!B86" display="Choose Model Applied"/>
    <hyperlink ref="C7" location="'BIOO Analysis'!B74" display="Input Dilution Factor"/>
    <hyperlink ref="B83:E83" location="Auto6" display="-- Positive Cut-off Value checked"/>
    <hyperlink ref="B82:E82" location="'Malachite Green'!C52" display="-- Standard concentration numbers checked (from low to high)"/>
    <hyperlink ref="C6:L6" location="'BIOO Analysis'!D73" display="Input Positive Cut-off Value"/>
    <hyperlink ref="C5:L5" location="'BIOO Analysis'!B62" display="Input Standard Concentration Values"/>
    <hyperlink ref="C7:L7" location="'BIOO Analysis'!D74" display="Input Dilution Factor"/>
    <hyperlink ref="C2:M2" location="Auto1" display="Fill in &quot;Test Notes&quot;"/>
    <hyperlink ref="C4:M4" location="Auto3" display="Input OD values"/>
    <hyperlink ref="C5:M5" location="Auto5" display="Input Standard Concentration Values"/>
    <hyperlink ref="C6:M6" location="Auto6" display="Input Positive Cut-off Value"/>
    <hyperlink ref="C7:M7" location="Auto7" display="Input Dilution Factor"/>
    <hyperlink ref="C8:M8" location="Auto8" display="Review Test Results"/>
    <hyperlink ref="B82:G82" location="Auto5" display="-- Standard concentration values checked (from low to high)"/>
    <hyperlink ref="B84" location="Auto7" display="-- Sample Dilution Factor checked"/>
  </hyperlinks>
  <printOptions horizontalCentered="1" verticalCentered="1"/>
  <pageMargins left="0.7480314960629921" right="0.5118110236220472" top="0.5118110236220472" bottom="0.5118110236220472" header="0.5118110236220472" footer="0.5118110236220472"/>
  <pageSetup fitToHeight="0" fitToWidth="1" horizontalDpi="600" verticalDpi="600" orientation="landscape" scale="52" r:id="rId3"/>
  <headerFooter alignWithMargins="0">
    <oddFooter>&amp;R&amp;"Verdana,обычный"&amp;10BIOO MaxSignal&amp;XTM&amp;X ELISA Detection Analysis стр. &amp;P</oddFooter>
  </headerFooter>
  <rowBreaks count="2" manualBreakCount="2">
    <brk id="32" max="13" man="1"/>
    <brk id="85" min="1" max="8" man="1"/>
  </rowBreaks>
  <ignoredErrors>
    <ignoredError sqref="K107:K132" evalError="1"/>
    <ignoredError sqref="H96 K95:K106" evalError="1" formula="1"/>
    <ignoredError sqref="K89 H94 H90 H92 K91 K93:K94 K92 K90" 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A2:P99"/>
  <sheetViews>
    <sheetView zoomScale="75" zoomScaleNormal="75" zoomScalePageLayoutView="0" workbookViewId="0" topLeftCell="A43">
      <selection activeCell="I65" sqref="I65"/>
    </sheetView>
  </sheetViews>
  <sheetFormatPr defaultColWidth="9.00390625" defaultRowHeight="14.25"/>
  <cols>
    <col min="1" max="1" width="5.625" style="4" customWidth="1"/>
    <col min="2" max="2" width="9.00390625" style="2" customWidth="1"/>
    <col min="3" max="3" width="10.75390625" style="2" customWidth="1"/>
    <col min="4" max="4" width="33.50390625" style="4" customWidth="1"/>
    <col min="5" max="5" width="10.75390625" style="2" customWidth="1"/>
    <col min="6" max="6" width="13.00390625" style="2" bestFit="1" customWidth="1"/>
    <col min="7" max="7" width="13.875" style="2" customWidth="1"/>
    <col min="8" max="8" width="10.75390625" style="2" customWidth="1"/>
    <col min="9" max="9" width="10.50390625" style="2" bestFit="1" customWidth="1"/>
    <col min="10" max="10" width="5.25390625" style="2" bestFit="1" customWidth="1"/>
    <col min="11" max="12" width="9.75390625" style="4" bestFit="1" customWidth="1"/>
    <col min="13" max="13" width="12.75390625" style="4" bestFit="1" customWidth="1"/>
    <col min="14" max="14" width="9.75390625" style="4" bestFit="1" customWidth="1"/>
    <col min="15" max="15" width="12.75390625" style="4" bestFit="1" customWidth="1"/>
    <col min="16" max="16" width="9.00390625" style="4" customWidth="1"/>
    <col min="17" max="16384" width="9.00390625" style="2" customWidth="1"/>
  </cols>
  <sheetData>
    <row r="2" spans="2:8" ht="15">
      <c r="B2" s="17" t="s">
        <v>14</v>
      </c>
      <c r="C2" s="18"/>
      <c r="D2" s="19"/>
      <c r="E2" s="18"/>
      <c r="F2" s="18"/>
      <c r="G2" s="18"/>
      <c r="H2" s="18"/>
    </row>
    <row r="3" spans="1:5" ht="12.75">
      <c r="A3" s="2"/>
      <c r="B3" s="4"/>
      <c r="D3" s="2"/>
      <c r="E3" s="4"/>
    </row>
    <row r="4" spans="3:16" s="21" customFormat="1" ht="11.25">
      <c r="C4" s="22" t="s">
        <v>15</v>
      </c>
      <c r="D4" s="22" t="s">
        <v>16</v>
      </c>
      <c r="E4" s="22" t="s">
        <v>17</v>
      </c>
      <c r="F4" s="23" t="s">
        <v>18</v>
      </c>
      <c r="G4" s="24" t="s">
        <v>19</v>
      </c>
      <c r="H4" s="22" t="s">
        <v>20</v>
      </c>
      <c r="I4" s="22" t="s">
        <v>21</v>
      </c>
      <c r="J4" s="22" t="s">
        <v>25</v>
      </c>
      <c r="K4" s="37" t="s">
        <v>22</v>
      </c>
      <c r="L4" s="37" t="s">
        <v>23</v>
      </c>
      <c r="M4" s="37" t="s">
        <v>24</v>
      </c>
      <c r="N4" s="38" t="s">
        <v>27</v>
      </c>
      <c r="O4" s="38" t="s">
        <v>31</v>
      </c>
      <c r="P4" s="38"/>
    </row>
    <row r="5" spans="1:15" ht="12.75">
      <c r="A5" s="3"/>
      <c r="B5" s="16">
        <v>2</v>
      </c>
      <c r="C5" s="3">
        <v>2</v>
      </c>
      <c r="D5" s="3"/>
      <c r="E5" s="3"/>
      <c r="F5" s="3"/>
      <c r="G5" s="3"/>
      <c r="H5" s="3"/>
      <c r="I5" s="3"/>
      <c r="J5" s="3">
        <v>1</v>
      </c>
      <c r="K5" s="3"/>
      <c r="L5" s="3"/>
      <c r="M5" s="3">
        <v>1</v>
      </c>
      <c r="N5" s="3">
        <v>2</v>
      </c>
      <c r="O5" s="3"/>
    </row>
    <row r="6" spans="1:9" ht="12.75">
      <c r="A6" s="4">
        <v>1</v>
      </c>
      <c r="B6" s="2" t="s">
        <v>168</v>
      </c>
      <c r="D6" s="2"/>
      <c r="I6" s="4"/>
    </row>
    <row r="7" spans="1:9" ht="15">
      <c r="A7" s="4">
        <v>2</v>
      </c>
      <c r="B7" s="2" t="s">
        <v>169</v>
      </c>
      <c r="D7" s="2"/>
      <c r="F7" s="14"/>
      <c r="G7" s="14"/>
      <c r="H7" s="14"/>
      <c r="I7" s="15"/>
    </row>
    <row r="8" spans="3:9" ht="15" customHeight="1">
      <c r="C8" s="468" t="s">
        <v>61</v>
      </c>
      <c r="D8" s="468"/>
      <c r="E8" s="468"/>
      <c r="F8" s="468"/>
      <c r="G8" s="468"/>
      <c r="H8" s="468"/>
      <c r="I8" s="468"/>
    </row>
    <row r="9" spans="1:16" ht="12.75">
      <c r="A9" s="6"/>
      <c r="B9" s="43">
        <v>34</v>
      </c>
      <c r="C9" s="44">
        <v>55</v>
      </c>
      <c r="D9" s="44"/>
      <c r="E9" s="64">
        <v>2</v>
      </c>
      <c r="F9" s="64">
        <v>3</v>
      </c>
      <c r="G9" s="64">
        <v>4</v>
      </c>
      <c r="H9" s="64">
        <v>5</v>
      </c>
      <c r="I9" s="64">
        <v>6</v>
      </c>
      <c r="J9" s="7"/>
      <c r="K9" s="11" t="s">
        <v>26</v>
      </c>
      <c r="L9" s="39"/>
      <c r="M9" s="39"/>
      <c r="N9" s="39"/>
      <c r="O9" s="39"/>
      <c r="P9" s="40"/>
    </row>
    <row r="10" spans="1:16" ht="12.75" customHeight="1">
      <c r="A10" s="28">
        <v>1</v>
      </c>
      <c r="B10" s="45" t="s">
        <v>33</v>
      </c>
      <c r="C10" s="46" t="s">
        <v>39</v>
      </c>
      <c r="D10" s="46"/>
      <c r="E10" s="47">
        <v>0.5</v>
      </c>
      <c r="F10" s="48">
        <v>1</v>
      </c>
      <c r="G10" s="49">
        <v>5</v>
      </c>
      <c r="H10" s="48">
        <v>10</v>
      </c>
      <c r="I10" s="48">
        <v>25</v>
      </c>
      <c r="J10" s="9"/>
      <c r="K10" s="1"/>
      <c r="L10" s="10">
        <v>16</v>
      </c>
      <c r="M10" s="41">
        <v>12</v>
      </c>
      <c r="N10" s="41">
        <v>4</v>
      </c>
      <c r="O10" s="41">
        <v>9</v>
      </c>
      <c r="P10" s="1">
        <v>6</v>
      </c>
    </row>
    <row r="11" spans="1:16" ht="12.75" customHeight="1">
      <c r="A11" s="28">
        <v>2</v>
      </c>
      <c r="B11" s="45">
        <v>100901</v>
      </c>
      <c r="C11" s="46" t="s">
        <v>40</v>
      </c>
      <c r="D11" s="46"/>
      <c r="E11" s="47">
        <v>0.05</v>
      </c>
      <c r="F11" s="48">
        <v>0.15</v>
      </c>
      <c r="G11" s="48">
        <v>0.5</v>
      </c>
      <c r="H11" s="48">
        <v>2</v>
      </c>
      <c r="I11" s="48">
        <v>4.5</v>
      </c>
      <c r="J11" s="9"/>
      <c r="K11" s="11" t="s">
        <v>8</v>
      </c>
      <c r="L11" s="11" t="s">
        <v>9</v>
      </c>
      <c r="M11" s="11" t="s">
        <v>10</v>
      </c>
      <c r="N11" s="11" t="s">
        <v>11</v>
      </c>
      <c r="O11" s="11" t="s">
        <v>12</v>
      </c>
      <c r="P11" s="11" t="s">
        <v>13</v>
      </c>
    </row>
    <row r="12" spans="1:16" ht="12.75">
      <c r="A12" s="28">
        <v>3</v>
      </c>
      <c r="B12" s="45" t="s">
        <v>75</v>
      </c>
      <c r="C12" s="46" t="s">
        <v>76</v>
      </c>
      <c r="D12" s="46"/>
      <c r="E12" s="47">
        <v>0.05</v>
      </c>
      <c r="F12" s="48">
        <v>0.15</v>
      </c>
      <c r="G12" s="48">
        <v>0.5</v>
      </c>
      <c r="H12" s="48">
        <v>1.5</v>
      </c>
      <c r="I12" s="48">
        <v>4.5</v>
      </c>
      <c r="J12" s="8">
        <v>1</v>
      </c>
      <c r="K12" s="1">
        <v>0</v>
      </c>
      <c r="L12" s="12">
        <v>0.01</v>
      </c>
      <c r="M12" s="12">
        <v>0.03</v>
      </c>
      <c r="N12" s="58">
        <v>0.06</v>
      </c>
      <c r="O12" s="58">
        <v>0.12</v>
      </c>
      <c r="P12" s="58">
        <v>0.24</v>
      </c>
    </row>
    <row r="13" spans="1:16" ht="12.75">
      <c r="A13" s="28">
        <v>4</v>
      </c>
      <c r="B13" s="45">
        <v>101001</v>
      </c>
      <c r="C13" s="46" t="s">
        <v>41</v>
      </c>
      <c r="D13" s="46"/>
      <c r="E13" s="47">
        <v>0.01</v>
      </c>
      <c r="F13" s="48">
        <v>0.05</v>
      </c>
      <c r="G13" s="49">
        <v>0.1</v>
      </c>
      <c r="H13" s="49">
        <v>0.5</v>
      </c>
      <c r="I13" s="47">
        <v>1</v>
      </c>
      <c r="J13" s="8">
        <v>2</v>
      </c>
      <c r="K13" s="1">
        <v>0</v>
      </c>
      <c r="L13" s="58">
        <v>0.015</v>
      </c>
      <c r="M13" s="58">
        <v>0.04</v>
      </c>
      <c r="N13" s="59">
        <v>0.075</v>
      </c>
      <c r="O13" s="59">
        <v>0.15</v>
      </c>
      <c r="P13" s="59">
        <v>0.25</v>
      </c>
    </row>
    <row r="14" spans="1:16" ht="12.75">
      <c r="A14" s="28">
        <v>5</v>
      </c>
      <c r="B14" s="45" t="s">
        <v>66</v>
      </c>
      <c r="C14" s="50" t="s">
        <v>42</v>
      </c>
      <c r="D14" s="50"/>
      <c r="E14" s="47">
        <v>0.25</v>
      </c>
      <c r="F14" s="48">
        <v>0.5</v>
      </c>
      <c r="G14" s="49">
        <v>1</v>
      </c>
      <c r="H14" s="49">
        <v>5</v>
      </c>
      <c r="I14" s="49">
        <v>10</v>
      </c>
      <c r="J14" s="8">
        <v>3</v>
      </c>
      <c r="K14" s="1">
        <v>0</v>
      </c>
      <c r="L14" s="58">
        <v>0.02</v>
      </c>
      <c r="M14" s="12">
        <v>0.05</v>
      </c>
      <c r="N14" s="60">
        <v>0.08</v>
      </c>
      <c r="O14" s="33">
        <v>0.16</v>
      </c>
      <c r="P14" s="33">
        <v>0.32</v>
      </c>
    </row>
    <row r="15" spans="1:16" ht="12.75">
      <c r="A15" s="28">
        <v>6</v>
      </c>
      <c r="B15" s="45">
        <v>101201</v>
      </c>
      <c r="C15" s="46" t="s">
        <v>43</v>
      </c>
      <c r="D15" s="46"/>
      <c r="E15" s="47">
        <v>0.15</v>
      </c>
      <c r="F15" s="48">
        <v>0.5</v>
      </c>
      <c r="G15" s="49">
        <v>1.5</v>
      </c>
      <c r="H15" s="49">
        <v>4.5</v>
      </c>
      <c r="I15" s="49">
        <v>9</v>
      </c>
      <c r="J15" s="8">
        <v>4</v>
      </c>
      <c r="K15" s="1">
        <v>0</v>
      </c>
      <c r="L15" s="58">
        <v>0.025</v>
      </c>
      <c r="M15" s="61">
        <v>0.075</v>
      </c>
      <c r="N15" s="33">
        <v>0.1</v>
      </c>
      <c r="O15" s="60">
        <v>0.3</v>
      </c>
      <c r="P15" s="33">
        <v>0.5</v>
      </c>
    </row>
    <row r="16" spans="1:16" ht="12.75">
      <c r="A16" s="28">
        <v>7</v>
      </c>
      <c r="B16" s="45" t="s">
        <v>35</v>
      </c>
      <c r="C16" s="46" t="s">
        <v>219</v>
      </c>
      <c r="D16" s="46"/>
      <c r="E16" s="47">
        <v>0.05</v>
      </c>
      <c r="F16" s="48">
        <v>0.15</v>
      </c>
      <c r="G16" s="49">
        <v>0.5</v>
      </c>
      <c r="H16" s="47">
        <v>1.5</v>
      </c>
      <c r="I16" s="49">
        <v>4.5</v>
      </c>
      <c r="J16" s="8">
        <v>5</v>
      </c>
      <c r="K16" s="1">
        <v>0</v>
      </c>
      <c r="L16" s="12">
        <v>0.05</v>
      </c>
      <c r="M16" s="33">
        <v>0.1</v>
      </c>
      <c r="N16" s="33">
        <v>0.15</v>
      </c>
      <c r="O16" s="62">
        <v>0.4</v>
      </c>
      <c r="P16" s="33">
        <v>0.6</v>
      </c>
    </row>
    <row r="17" spans="1:16" ht="12.75">
      <c r="A17" s="28">
        <v>8</v>
      </c>
      <c r="B17" s="45" t="s">
        <v>62</v>
      </c>
      <c r="C17" s="46" t="s">
        <v>220</v>
      </c>
      <c r="D17" s="46"/>
      <c r="E17" s="51">
        <v>0.015</v>
      </c>
      <c r="F17" s="65">
        <v>0.03</v>
      </c>
      <c r="G17" s="49">
        <v>0.15</v>
      </c>
      <c r="H17" s="47">
        <v>0.5</v>
      </c>
      <c r="I17" s="49">
        <v>1.5</v>
      </c>
      <c r="J17" s="8">
        <v>6</v>
      </c>
      <c r="K17" s="1">
        <v>0</v>
      </c>
      <c r="L17" s="12">
        <v>0.1</v>
      </c>
      <c r="M17" s="33">
        <v>0.15</v>
      </c>
      <c r="N17" s="33">
        <v>0.2</v>
      </c>
      <c r="O17" s="33">
        <v>0.5</v>
      </c>
      <c r="P17" s="58">
        <v>0.8</v>
      </c>
    </row>
    <row r="18" spans="1:16" ht="12.75">
      <c r="A18" s="28">
        <v>9</v>
      </c>
      <c r="B18" s="45">
        <v>101401</v>
      </c>
      <c r="C18" s="46" t="s">
        <v>44</v>
      </c>
      <c r="D18" s="46"/>
      <c r="E18" s="47">
        <v>0.5</v>
      </c>
      <c r="F18" s="48">
        <v>1</v>
      </c>
      <c r="G18" s="49">
        <v>2.5</v>
      </c>
      <c r="H18" s="49">
        <v>5</v>
      </c>
      <c r="I18" s="47">
        <v>10</v>
      </c>
      <c r="J18" s="8">
        <v>7</v>
      </c>
      <c r="K18" s="1">
        <v>0</v>
      </c>
      <c r="L18" s="58">
        <v>0.15</v>
      </c>
      <c r="M18" s="33">
        <v>0.2</v>
      </c>
      <c r="N18" s="61">
        <v>0.3</v>
      </c>
      <c r="O18" s="61">
        <v>1</v>
      </c>
      <c r="P18" s="61">
        <v>0.9</v>
      </c>
    </row>
    <row r="19" spans="1:16" ht="12.75" customHeight="1">
      <c r="A19" s="28">
        <v>10</v>
      </c>
      <c r="B19" s="45" t="s">
        <v>85</v>
      </c>
      <c r="C19" s="46" t="s">
        <v>86</v>
      </c>
      <c r="D19" s="46"/>
      <c r="E19" s="47">
        <v>0.05</v>
      </c>
      <c r="F19" s="48">
        <v>0.15</v>
      </c>
      <c r="G19" s="48">
        <v>0.5</v>
      </c>
      <c r="H19" s="48">
        <v>1.5</v>
      </c>
      <c r="I19" s="48">
        <v>4.5</v>
      </c>
      <c r="J19" s="8">
        <v>8</v>
      </c>
      <c r="K19" s="1">
        <v>0</v>
      </c>
      <c r="L19" s="12">
        <v>0.25</v>
      </c>
      <c r="M19" s="61">
        <v>0.25</v>
      </c>
      <c r="N19" s="61">
        <v>0.4</v>
      </c>
      <c r="O19" s="33">
        <v>1.5</v>
      </c>
      <c r="P19" s="62">
        <v>1</v>
      </c>
    </row>
    <row r="20" spans="1:16" ht="12.75" customHeight="1">
      <c r="A20" s="28">
        <v>11</v>
      </c>
      <c r="B20" s="45" t="s">
        <v>97</v>
      </c>
      <c r="C20" s="46" t="s">
        <v>317</v>
      </c>
      <c r="D20" s="46"/>
      <c r="E20" s="47">
        <v>0.05</v>
      </c>
      <c r="F20" s="48">
        <v>0.15</v>
      </c>
      <c r="G20" s="48">
        <v>0.4</v>
      </c>
      <c r="H20" s="48">
        <v>0.8</v>
      </c>
      <c r="I20" s="48">
        <v>1.6</v>
      </c>
      <c r="J20" s="8">
        <v>9</v>
      </c>
      <c r="K20" s="1">
        <v>0</v>
      </c>
      <c r="L20" s="12">
        <v>0.45</v>
      </c>
      <c r="M20" s="61">
        <v>0.5</v>
      </c>
      <c r="N20" s="61">
        <v>0.45</v>
      </c>
      <c r="O20" s="58">
        <v>1.6</v>
      </c>
      <c r="P20" s="60">
        <v>1.5</v>
      </c>
    </row>
    <row r="21" spans="1:16" ht="12.75">
      <c r="A21" s="28">
        <v>12</v>
      </c>
      <c r="B21" s="45" t="s">
        <v>90</v>
      </c>
      <c r="C21" s="46" t="s">
        <v>203</v>
      </c>
      <c r="D21" s="46"/>
      <c r="E21" s="47">
        <v>0.05</v>
      </c>
      <c r="F21" s="48">
        <v>0.15</v>
      </c>
      <c r="G21" s="48">
        <v>0.3</v>
      </c>
      <c r="H21" s="48">
        <v>0.6</v>
      </c>
      <c r="I21" s="48">
        <v>1.5</v>
      </c>
      <c r="J21" s="8">
        <v>10</v>
      </c>
      <c r="K21" s="5">
        <v>0</v>
      </c>
      <c r="L21" s="58">
        <v>0.5</v>
      </c>
      <c r="M21" s="61">
        <v>0.75</v>
      </c>
      <c r="N21" s="61">
        <v>0.5</v>
      </c>
      <c r="O21" s="61">
        <v>2</v>
      </c>
      <c r="P21" s="61">
        <v>4.5</v>
      </c>
    </row>
    <row r="22" spans="1:16" ht="12.75">
      <c r="A22" s="28">
        <v>13</v>
      </c>
      <c r="B22" s="45">
        <v>101701</v>
      </c>
      <c r="C22" s="46" t="s">
        <v>45</v>
      </c>
      <c r="D22" s="46"/>
      <c r="E22" s="47">
        <v>0.1</v>
      </c>
      <c r="F22" s="48">
        <v>0.25</v>
      </c>
      <c r="G22" s="47">
        <v>0.5</v>
      </c>
      <c r="H22" s="47">
        <v>1</v>
      </c>
      <c r="I22" s="47">
        <v>5</v>
      </c>
      <c r="J22" s="8">
        <v>11</v>
      </c>
      <c r="K22" s="5">
        <v>0</v>
      </c>
      <c r="L22" s="12">
        <v>1</v>
      </c>
      <c r="M22" s="61">
        <v>1</v>
      </c>
      <c r="N22" s="60">
        <v>0.8</v>
      </c>
      <c r="O22" s="61">
        <v>2.5</v>
      </c>
      <c r="P22" s="33">
        <v>5</v>
      </c>
    </row>
    <row r="23" spans="1:16" ht="12.75">
      <c r="A23" s="28">
        <v>14</v>
      </c>
      <c r="B23" s="45" t="s">
        <v>87</v>
      </c>
      <c r="C23" s="46" t="s">
        <v>88</v>
      </c>
      <c r="D23" s="46"/>
      <c r="E23" s="51">
        <v>0.35</v>
      </c>
      <c r="F23" s="65">
        <v>1</v>
      </c>
      <c r="G23" s="51">
        <v>2.5</v>
      </c>
      <c r="H23" s="51">
        <v>7.5</v>
      </c>
      <c r="I23" s="51">
        <v>22.5</v>
      </c>
      <c r="J23" s="8">
        <v>12</v>
      </c>
      <c r="K23" s="5">
        <v>0</v>
      </c>
      <c r="L23" s="12">
        <v>1.5</v>
      </c>
      <c r="M23" s="33">
        <v>1.5</v>
      </c>
      <c r="N23" s="60">
        <v>1</v>
      </c>
      <c r="O23" s="60">
        <v>3</v>
      </c>
      <c r="P23" s="33">
        <v>6.4</v>
      </c>
    </row>
    <row r="24" spans="1:16" ht="12.75">
      <c r="A24" s="28">
        <v>15</v>
      </c>
      <c r="B24" s="45" t="s">
        <v>36</v>
      </c>
      <c r="C24" s="46" t="s">
        <v>46</v>
      </c>
      <c r="D24" s="46"/>
      <c r="E24" s="47">
        <v>0.5</v>
      </c>
      <c r="F24" s="47">
        <v>1.5</v>
      </c>
      <c r="G24" s="47">
        <v>5</v>
      </c>
      <c r="H24" s="47">
        <v>10</v>
      </c>
      <c r="I24" s="47">
        <v>50</v>
      </c>
      <c r="J24" s="8">
        <v>13</v>
      </c>
      <c r="K24" s="5">
        <v>0</v>
      </c>
      <c r="L24" s="58">
        <v>2</v>
      </c>
      <c r="M24" s="33">
        <v>2</v>
      </c>
      <c r="N24" s="60">
        <v>1.5</v>
      </c>
      <c r="O24" s="60">
        <v>3.2</v>
      </c>
      <c r="P24" s="33">
        <v>9</v>
      </c>
    </row>
    <row r="25" spans="1:16" ht="12.75">
      <c r="A25" s="28">
        <v>16</v>
      </c>
      <c r="B25" s="45" t="s">
        <v>69</v>
      </c>
      <c r="C25" s="46" t="s">
        <v>68</v>
      </c>
      <c r="D25" s="46"/>
      <c r="E25" s="47">
        <v>0.05</v>
      </c>
      <c r="F25" s="47">
        <v>0.15</v>
      </c>
      <c r="G25" s="47">
        <v>0.5</v>
      </c>
      <c r="H25" s="47">
        <v>1.5</v>
      </c>
      <c r="I25" s="47">
        <v>4.5</v>
      </c>
      <c r="J25" s="8">
        <v>14</v>
      </c>
      <c r="K25" s="5">
        <v>0</v>
      </c>
      <c r="L25" s="58">
        <v>2.5</v>
      </c>
      <c r="M25" s="33">
        <v>2.5</v>
      </c>
      <c r="N25" s="33">
        <v>2.5</v>
      </c>
      <c r="O25" s="60">
        <v>4.5</v>
      </c>
      <c r="P25" s="33">
        <v>9.6</v>
      </c>
    </row>
    <row r="26" spans="1:16" ht="12.75">
      <c r="A26" s="28">
        <v>17</v>
      </c>
      <c r="B26" s="45" t="s">
        <v>72</v>
      </c>
      <c r="C26" s="46" t="s">
        <v>73</v>
      </c>
      <c r="D26" s="46"/>
      <c r="E26" s="47">
        <v>0.2</v>
      </c>
      <c r="F26" s="47">
        <v>0.5</v>
      </c>
      <c r="G26" s="47">
        <v>1</v>
      </c>
      <c r="H26" s="47">
        <v>2</v>
      </c>
      <c r="I26" s="47">
        <v>4</v>
      </c>
      <c r="J26" s="8">
        <v>15</v>
      </c>
      <c r="K26" s="5">
        <v>0</v>
      </c>
      <c r="L26" s="63">
        <v>5</v>
      </c>
      <c r="M26" s="33">
        <v>5</v>
      </c>
      <c r="N26" s="33">
        <v>5</v>
      </c>
      <c r="O26" s="33">
        <v>5</v>
      </c>
      <c r="P26" s="61">
        <v>10</v>
      </c>
    </row>
    <row r="27" spans="1:16" ht="12.75">
      <c r="A27" s="28">
        <v>18</v>
      </c>
      <c r="B27" s="52" t="s">
        <v>37</v>
      </c>
      <c r="C27" s="53" t="s">
        <v>47</v>
      </c>
      <c r="D27" s="52"/>
      <c r="E27" s="47">
        <v>0.05</v>
      </c>
      <c r="F27" s="48">
        <v>0.2</v>
      </c>
      <c r="G27" s="48">
        <v>0.8</v>
      </c>
      <c r="H27" s="48">
        <v>3.2</v>
      </c>
      <c r="I27" s="48">
        <v>9.6</v>
      </c>
      <c r="J27" s="8">
        <v>16</v>
      </c>
      <c r="K27" s="5">
        <v>0</v>
      </c>
      <c r="L27" s="63">
        <v>10</v>
      </c>
      <c r="M27" s="33">
        <v>10</v>
      </c>
      <c r="N27" s="12">
        <v>10</v>
      </c>
      <c r="O27" s="33">
        <v>10</v>
      </c>
      <c r="P27" s="33">
        <v>15</v>
      </c>
    </row>
    <row r="28" spans="1:16" ht="12.75">
      <c r="A28" s="28">
        <v>19</v>
      </c>
      <c r="B28" s="52" t="s">
        <v>67</v>
      </c>
      <c r="C28" s="53" t="s">
        <v>63</v>
      </c>
      <c r="D28" s="52"/>
      <c r="E28" s="51">
        <v>0.025</v>
      </c>
      <c r="F28" s="48">
        <v>0.1</v>
      </c>
      <c r="G28" s="48">
        <v>0.4</v>
      </c>
      <c r="H28" s="48">
        <v>1.6</v>
      </c>
      <c r="I28" s="48">
        <v>6.4</v>
      </c>
      <c r="J28" s="8">
        <v>17</v>
      </c>
      <c r="K28" s="5">
        <v>0</v>
      </c>
      <c r="L28" s="63">
        <v>15</v>
      </c>
      <c r="M28" s="63">
        <v>15</v>
      </c>
      <c r="N28" s="58">
        <v>15</v>
      </c>
      <c r="O28" s="33">
        <v>20</v>
      </c>
      <c r="P28" s="58">
        <v>25</v>
      </c>
    </row>
    <row r="29" spans="1:16" ht="12.75">
      <c r="A29" s="28">
        <v>20</v>
      </c>
      <c r="B29" s="45" t="s">
        <v>78</v>
      </c>
      <c r="C29" s="46" t="s">
        <v>77</v>
      </c>
      <c r="D29" s="46"/>
      <c r="E29" s="47">
        <v>0.05</v>
      </c>
      <c r="F29" s="48">
        <v>0.15</v>
      </c>
      <c r="G29" s="48">
        <v>0.5</v>
      </c>
      <c r="H29" s="48">
        <v>1.5</v>
      </c>
      <c r="I29" s="48">
        <v>4.5</v>
      </c>
      <c r="J29" s="8">
        <v>18</v>
      </c>
      <c r="K29" s="5">
        <v>0</v>
      </c>
      <c r="L29" s="33">
        <v>25</v>
      </c>
      <c r="M29" s="63">
        <v>25</v>
      </c>
      <c r="N29" s="12">
        <v>25</v>
      </c>
      <c r="O29" s="63">
        <v>25</v>
      </c>
      <c r="P29" s="58">
        <v>50</v>
      </c>
    </row>
    <row r="30" spans="1:16" ht="12.75">
      <c r="A30" s="28">
        <v>21</v>
      </c>
      <c r="B30" s="45">
        <v>102201</v>
      </c>
      <c r="C30" s="46" t="s">
        <v>48</v>
      </c>
      <c r="D30" s="46"/>
      <c r="E30" s="47">
        <v>0.05</v>
      </c>
      <c r="F30" s="48">
        <v>0.15</v>
      </c>
      <c r="G30" s="48">
        <v>0.5</v>
      </c>
      <c r="H30" s="48">
        <v>1.5</v>
      </c>
      <c r="I30" s="48">
        <v>4.5</v>
      </c>
      <c r="J30" s="8"/>
      <c r="K30" s="5"/>
      <c r="L30" s="33"/>
      <c r="M30" s="63"/>
      <c r="N30" s="12"/>
      <c r="O30" s="63"/>
      <c r="P30" s="58"/>
    </row>
    <row r="31" spans="1:15" ht="12.75">
      <c r="A31" s="28">
        <v>22</v>
      </c>
      <c r="B31" s="45">
        <v>102401</v>
      </c>
      <c r="C31" s="46" t="s">
        <v>49</v>
      </c>
      <c r="D31" s="46"/>
      <c r="E31" s="47">
        <v>0.1</v>
      </c>
      <c r="F31" s="47">
        <v>0.25</v>
      </c>
      <c r="G31" s="47">
        <v>0.5</v>
      </c>
      <c r="H31" s="47">
        <v>1</v>
      </c>
      <c r="I31" s="47">
        <v>5</v>
      </c>
      <c r="L31" s="33"/>
      <c r="M31" s="5"/>
      <c r="N31" s="13"/>
      <c r="O31" s="5"/>
    </row>
    <row r="32" spans="1:16" ht="12.75">
      <c r="A32" s="28">
        <v>23</v>
      </c>
      <c r="B32" s="45" t="s">
        <v>38</v>
      </c>
      <c r="C32" s="46" t="s">
        <v>50</v>
      </c>
      <c r="D32" s="46"/>
      <c r="E32" s="47">
        <v>0.25</v>
      </c>
      <c r="F32" s="47">
        <v>1</v>
      </c>
      <c r="G32" s="47">
        <v>5</v>
      </c>
      <c r="H32" s="47">
        <v>20</v>
      </c>
      <c r="I32" s="47">
        <v>50</v>
      </c>
      <c r="L32" s="34"/>
      <c r="M32" s="35"/>
      <c r="N32" s="32"/>
      <c r="O32" s="33"/>
      <c r="P32" s="34"/>
    </row>
    <row r="33" spans="1:16" ht="12.75">
      <c r="A33" s="28">
        <v>24</v>
      </c>
      <c r="B33" s="45" t="s">
        <v>34</v>
      </c>
      <c r="C33" s="46" t="s">
        <v>51</v>
      </c>
      <c r="D33" s="46"/>
      <c r="E33" s="47">
        <v>1</v>
      </c>
      <c r="F33" s="47">
        <v>5</v>
      </c>
      <c r="G33" s="47">
        <v>10</v>
      </c>
      <c r="H33" s="47">
        <v>25</v>
      </c>
      <c r="I33" s="47">
        <v>50</v>
      </c>
      <c r="L33" s="34"/>
      <c r="M33" s="33"/>
      <c r="N33" s="33"/>
      <c r="O33" s="34"/>
      <c r="P33" s="33"/>
    </row>
    <row r="34" spans="1:16" ht="12.75">
      <c r="A34" s="28">
        <v>25</v>
      </c>
      <c r="B34" s="52">
        <v>102701</v>
      </c>
      <c r="C34" s="53" t="s">
        <v>52</v>
      </c>
      <c r="D34" s="52"/>
      <c r="E34" s="54">
        <v>0.25</v>
      </c>
      <c r="F34" s="54">
        <v>0.75</v>
      </c>
      <c r="G34" s="54">
        <v>1.5</v>
      </c>
      <c r="H34" s="54">
        <v>3</v>
      </c>
      <c r="I34" s="54">
        <v>15</v>
      </c>
      <c r="L34" s="34"/>
      <c r="M34" s="34"/>
      <c r="N34" s="34"/>
      <c r="O34" s="32"/>
      <c r="P34" s="34"/>
    </row>
    <row r="35" spans="1:16" ht="12.75">
      <c r="A35" s="28">
        <v>26</v>
      </c>
      <c r="B35" s="52" t="s">
        <v>70</v>
      </c>
      <c r="C35" s="53" t="s">
        <v>71</v>
      </c>
      <c r="D35" s="52"/>
      <c r="E35" s="54">
        <v>0.05</v>
      </c>
      <c r="F35" s="54">
        <v>0.15</v>
      </c>
      <c r="G35" s="54">
        <v>0.5</v>
      </c>
      <c r="H35" s="54">
        <v>1.5</v>
      </c>
      <c r="I35" s="54">
        <v>4.5</v>
      </c>
      <c r="L35" s="34"/>
      <c r="M35" s="34"/>
      <c r="N35" s="35"/>
      <c r="O35" s="36"/>
      <c r="P35" s="35"/>
    </row>
    <row r="36" spans="1:16" ht="12.75">
      <c r="A36" s="28">
        <v>27</v>
      </c>
      <c r="B36" s="52">
        <v>103001</v>
      </c>
      <c r="C36" s="53" t="s">
        <v>53</v>
      </c>
      <c r="D36" s="52"/>
      <c r="E36" s="57">
        <v>0.025</v>
      </c>
      <c r="F36" s="57">
        <v>0.075</v>
      </c>
      <c r="G36" s="54">
        <v>0.15</v>
      </c>
      <c r="H36" s="54">
        <v>0.3</v>
      </c>
      <c r="I36" s="54">
        <v>0.9</v>
      </c>
      <c r="L36" s="34"/>
      <c r="M36" s="35"/>
      <c r="N36" s="35"/>
      <c r="O36" s="34"/>
      <c r="P36" s="36"/>
    </row>
    <row r="37" spans="1:16" ht="12.75">
      <c r="A37" s="28">
        <v>28</v>
      </c>
      <c r="B37" s="52">
        <v>103002</v>
      </c>
      <c r="C37" s="53" t="s">
        <v>54</v>
      </c>
      <c r="D37" s="52"/>
      <c r="E37" s="54">
        <v>0.05</v>
      </c>
      <c r="F37" s="54">
        <v>0.1</v>
      </c>
      <c r="G37" s="54">
        <v>0.2</v>
      </c>
      <c r="H37" s="54">
        <v>0.4</v>
      </c>
      <c r="I37" s="54">
        <v>0.8</v>
      </c>
      <c r="L37" s="34"/>
      <c r="M37" s="35"/>
      <c r="N37" s="32"/>
      <c r="O37" s="35"/>
      <c r="P37" s="32"/>
    </row>
    <row r="38" spans="1:16" ht="12.75">
      <c r="A38" s="28">
        <v>29</v>
      </c>
      <c r="B38" s="52">
        <v>103102</v>
      </c>
      <c r="C38" s="53" t="s">
        <v>55</v>
      </c>
      <c r="D38" s="52"/>
      <c r="E38" s="54">
        <v>0.1</v>
      </c>
      <c r="F38" s="54">
        <v>0.15</v>
      </c>
      <c r="G38" s="54">
        <v>0.3</v>
      </c>
      <c r="H38" s="54">
        <v>0.4</v>
      </c>
      <c r="I38" s="54">
        <v>0.6</v>
      </c>
      <c r="L38" s="34"/>
      <c r="M38" s="35"/>
      <c r="N38" s="32"/>
      <c r="O38" s="35"/>
      <c r="P38" s="32"/>
    </row>
    <row r="39" spans="1:16" ht="12.75">
      <c r="A39" s="28">
        <v>30</v>
      </c>
      <c r="B39" s="52">
        <v>103302</v>
      </c>
      <c r="C39" s="53" t="s">
        <v>56</v>
      </c>
      <c r="D39" s="52"/>
      <c r="E39" s="54">
        <v>1</v>
      </c>
      <c r="F39" s="54">
        <v>2</v>
      </c>
      <c r="G39" s="54">
        <v>5</v>
      </c>
      <c r="H39" s="54">
        <v>10</v>
      </c>
      <c r="I39" s="54">
        <v>25</v>
      </c>
      <c r="L39" s="34"/>
      <c r="M39" s="35"/>
      <c r="N39" s="32"/>
      <c r="O39" s="34"/>
      <c r="P39" s="35"/>
    </row>
    <row r="40" spans="1:16" ht="12.75">
      <c r="A40" s="28">
        <v>31</v>
      </c>
      <c r="B40" s="52">
        <v>103401</v>
      </c>
      <c r="C40" s="53" t="s">
        <v>57</v>
      </c>
      <c r="D40" s="52"/>
      <c r="E40" s="55">
        <v>0.02</v>
      </c>
      <c r="F40" s="55">
        <v>0.04</v>
      </c>
      <c r="G40" s="55">
        <v>0.08</v>
      </c>
      <c r="H40" s="55">
        <v>0.16</v>
      </c>
      <c r="I40" s="55">
        <v>0.32</v>
      </c>
      <c r="L40" s="34"/>
      <c r="M40" s="34"/>
      <c r="N40" s="34"/>
      <c r="O40" s="35"/>
      <c r="P40" s="34"/>
    </row>
    <row r="41" spans="1:16" ht="12.75">
      <c r="A41" s="28">
        <v>32</v>
      </c>
      <c r="B41" s="52">
        <v>103501</v>
      </c>
      <c r="C41" s="53" t="s">
        <v>58</v>
      </c>
      <c r="D41" s="52"/>
      <c r="E41" s="55">
        <v>0.1</v>
      </c>
      <c r="F41" s="55">
        <v>0.25</v>
      </c>
      <c r="G41" s="55">
        <v>0.5</v>
      </c>
      <c r="H41" s="55">
        <v>1.5</v>
      </c>
      <c r="I41" s="55">
        <v>4.5</v>
      </c>
      <c r="L41" s="34"/>
      <c r="M41" s="34"/>
      <c r="N41" s="34"/>
      <c r="O41" s="32"/>
      <c r="P41" s="34"/>
    </row>
    <row r="42" spans="1:16" ht="12.75">
      <c r="A42" s="28">
        <v>33</v>
      </c>
      <c r="B42" s="52">
        <v>103601</v>
      </c>
      <c r="C42" s="53" t="s">
        <v>59</v>
      </c>
      <c r="D42" s="52"/>
      <c r="E42" s="56">
        <v>0.025</v>
      </c>
      <c r="F42" s="56">
        <v>0.05</v>
      </c>
      <c r="G42" s="56">
        <v>0.075</v>
      </c>
      <c r="H42" s="56">
        <v>0.15</v>
      </c>
      <c r="I42" s="56">
        <v>0.25</v>
      </c>
      <c r="L42" s="34"/>
      <c r="M42" s="34"/>
      <c r="N42" s="36"/>
      <c r="O42" s="32"/>
      <c r="P42" s="35"/>
    </row>
    <row r="43" spans="1:16" ht="12.75">
      <c r="A43" s="28">
        <v>34</v>
      </c>
      <c r="B43" s="52">
        <v>103602</v>
      </c>
      <c r="C43" s="53" t="s">
        <v>64</v>
      </c>
      <c r="D43" s="52"/>
      <c r="E43" s="56">
        <v>0.015</v>
      </c>
      <c r="F43" s="56">
        <v>0.03</v>
      </c>
      <c r="G43" s="56">
        <v>0.06</v>
      </c>
      <c r="H43" s="56">
        <v>0.12</v>
      </c>
      <c r="I43" s="56">
        <v>0.24</v>
      </c>
      <c r="L43" s="34"/>
      <c r="M43" s="34"/>
      <c r="N43" s="35"/>
      <c r="O43" s="34"/>
      <c r="P43" s="34"/>
    </row>
    <row r="44" spans="1:16" ht="12.75">
      <c r="A44" s="28">
        <v>35</v>
      </c>
      <c r="B44" s="52">
        <v>103701</v>
      </c>
      <c r="C44" s="53" t="s">
        <v>60</v>
      </c>
      <c r="D44" s="52"/>
      <c r="E44" s="55">
        <v>1</v>
      </c>
      <c r="F44" s="55">
        <v>5</v>
      </c>
      <c r="G44" s="55">
        <v>10</v>
      </c>
      <c r="H44" s="55">
        <v>25</v>
      </c>
      <c r="I44" s="55">
        <v>50</v>
      </c>
      <c r="L44" s="34"/>
      <c r="M44" s="34"/>
      <c r="N44" s="35"/>
      <c r="O44" s="34"/>
      <c r="P44" s="34"/>
    </row>
    <row r="45" spans="1:16" ht="12.75">
      <c r="A45" s="28">
        <v>36</v>
      </c>
      <c r="B45" s="52">
        <v>103802</v>
      </c>
      <c r="C45" s="53" t="s">
        <v>65</v>
      </c>
      <c r="D45" s="52"/>
      <c r="E45" s="55">
        <v>1</v>
      </c>
      <c r="F45" s="55">
        <v>5</v>
      </c>
      <c r="G45" s="55">
        <v>10</v>
      </c>
      <c r="H45" s="55">
        <v>25</v>
      </c>
      <c r="I45" s="55">
        <v>50</v>
      </c>
      <c r="L45" s="5"/>
      <c r="M45" s="35"/>
      <c r="N45" s="35"/>
      <c r="O45" s="34"/>
      <c r="P45" s="34"/>
    </row>
    <row r="46" spans="1:16" ht="15">
      <c r="A46" s="28">
        <v>37</v>
      </c>
      <c r="B46" s="52">
        <v>104401</v>
      </c>
      <c r="C46" s="46" t="s">
        <v>89</v>
      </c>
      <c r="D46" s="46"/>
      <c r="E46" s="51">
        <v>0.005</v>
      </c>
      <c r="F46" s="65">
        <v>0.015</v>
      </c>
      <c r="G46" s="65">
        <v>0.05</v>
      </c>
      <c r="H46" s="65">
        <v>0.15</v>
      </c>
      <c r="I46" s="65">
        <v>0.5</v>
      </c>
      <c r="L46" s="5"/>
      <c r="M46" s="42"/>
      <c r="N46" s="34"/>
      <c r="O46" s="34"/>
      <c r="P46" s="35"/>
    </row>
    <row r="47" spans="1:16" ht="15">
      <c r="A47" s="28">
        <v>38</v>
      </c>
      <c r="B47" s="52">
        <v>105301</v>
      </c>
      <c r="C47" s="53" t="s">
        <v>74</v>
      </c>
      <c r="D47" s="52"/>
      <c r="E47" s="47">
        <v>0.5</v>
      </c>
      <c r="F47" s="48">
        <v>1</v>
      </c>
      <c r="G47" s="49">
        <v>2.5</v>
      </c>
      <c r="H47" s="49">
        <v>5</v>
      </c>
      <c r="I47" s="47">
        <v>10</v>
      </c>
      <c r="L47" s="5"/>
      <c r="M47" s="42"/>
      <c r="N47" s="34"/>
      <c r="O47" s="34"/>
      <c r="P47" s="35"/>
    </row>
    <row r="48" spans="1:16" ht="12.75">
      <c r="A48" s="28">
        <v>39</v>
      </c>
      <c r="B48" s="52">
        <v>105401</v>
      </c>
      <c r="C48" s="53" t="s">
        <v>79</v>
      </c>
      <c r="D48" s="52"/>
      <c r="E48" s="47">
        <v>0.5</v>
      </c>
      <c r="F48" s="48">
        <v>1.5</v>
      </c>
      <c r="G48" s="49">
        <v>5</v>
      </c>
      <c r="H48" s="49">
        <v>15</v>
      </c>
      <c r="I48" s="47">
        <v>50</v>
      </c>
      <c r="L48" s="34"/>
      <c r="M48" s="34"/>
      <c r="N48" s="35"/>
      <c r="O48" s="34"/>
      <c r="P48" s="34"/>
    </row>
    <row r="49" spans="1:16" ht="12.75">
      <c r="A49" s="28">
        <v>40</v>
      </c>
      <c r="B49" s="52">
        <v>105501</v>
      </c>
      <c r="C49" s="53" t="s">
        <v>80</v>
      </c>
      <c r="D49" s="52"/>
      <c r="E49" s="55">
        <v>0.05</v>
      </c>
      <c r="F49" s="55">
        <v>0.1</v>
      </c>
      <c r="G49" s="55">
        <v>0.2</v>
      </c>
      <c r="H49" s="55">
        <v>0.4</v>
      </c>
      <c r="I49" s="55">
        <v>0.8</v>
      </c>
      <c r="L49" s="34"/>
      <c r="M49" s="34"/>
      <c r="N49" s="35"/>
      <c r="O49" s="34"/>
      <c r="P49" s="34"/>
    </row>
    <row r="50" spans="1:16" ht="12.75">
      <c r="A50" s="28">
        <v>41</v>
      </c>
      <c r="B50" s="52">
        <v>105601</v>
      </c>
      <c r="C50" s="53" t="s">
        <v>81</v>
      </c>
      <c r="D50" s="52"/>
      <c r="E50" s="55">
        <v>0.5</v>
      </c>
      <c r="F50" s="55">
        <v>1.5</v>
      </c>
      <c r="G50" s="55">
        <v>5</v>
      </c>
      <c r="H50" s="55">
        <v>15</v>
      </c>
      <c r="I50" s="55">
        <v>50</v>
      </c>
      <c r="L50" s="34"/>
      <c r="M50" s="34"/>
      <c r="N50" s="35"/>
      <c r="O50" s="34"/>
      <c r="P50" s="34"/>
    </row>
    <row r="51" spans="1:16" ht="12.75">
      <c r="A51" s="28">
        <v>42</v>
      </c>
      <c r="B51" s="52">
        <v>105701</v>
      </c>
      <c r="C51" s="53" t="s">
        <v>82</v>
      </c>
      <c r="D51" s="52"/>
      <c r="E51" s="55">
        <v>1</v>
      </c>
      <c r="F51" s="55">
        <v>2.5</v>
      </c>
      <c r="G51" s="55">
        <v>5</v>
      </c>
      <c r="H51" s="55">
        <v>15</v>
      </c>
      <c r="I51" s="55">
        <v>50</v>
      </c>
      <c r="L51" s="34"/>
      <c r="M51" s="34"/>
      <c r="N51" s="35"/>
      <c r="O51" s="34"/>
      <c r="P51" s="34"/>
    </row>
    <row r="52" spans="1:16" ht="12.75">
      <c r="A52" s="28">
        <v>43</v>
      </c>
      <c r="B52" s="52">
        <v>105801</v>
      </c>
      <c r="C52" s="53" t="s">
        <v>83</v>
      </c>
      <c r="D52" s="52"/>
      <c r="E52" s="55">
        <v>1</v>
      </c>
      <c r="F52" s="55">
        <v>5</v>
      </c>
      <c r="G52" s="55">
        <v>10</v>
      </c>
      <c r="H52" s="55">
        <v>50</v>
      </c>
      <c r="I52" s="55">
        <v>100</v>
      </c>
      <c r="L52" s="34"/>
      <c r="M52" s="34"/>
      <c r="N52" s="35"/>
      <c r="O52" s="34"/>
      <c r="P52" s="34"/>
    </row>
    <row r="53" spans="1:16" ht="12.75">
      <c r="A53" s="28">
        <v>44</v>
      </c>
      <c r="B53" s="52">
        <v>105901</v>
      </c>
      <c r="C53" s="53" t="s">
        <v>84</v>
      </c>
      <c r="D53" s="52"/>
      <c r="E53" s="55">
        <v>1</v>
      </c>
      <c r="F53" s="55">
        <v>5</v>
      </c>
      <c r="G53" s="55">
        <v>10</v>
      </c>
      <c r="H53" s="55">
        <v>25</v>
      </c>
      <c r="I53" s="55">
        <v>75</v>
      </c>
      <c r="L53" s="34"/>
      <c r="M53" s="34"/>
      <c r="N53" s="35"/>
      <c r="O53" s="34"/>
      <c r="P53" s="34"/>
    </row>
    <row r="54" spans="1:16" ht="12.75">
      <c r="A54" s="28">
        <v>45</v>
      </c>
      <c r="B54" s="52">
        <v>106005</v>
      </c>
      <c r="C54" s="53" t="s">
        <v>214</v>
      </c>
      <c r="D54" s="52"/>
      <c r="E54" s="56">
        <v>0.005</v>
      </c>
      <c r="F54" s="56">
        <v>0.01</v>
      </c>
      <c r="G54" s="56">
        <v>0.03</v>
      </c>
      <c r="H54" s="56">
        <v>0.09</v>
      </c>
      <c r="I54" s="56">
        <v>0.27</v>
      </c>
      <c r="L54" s="34"/>
      <c r="M54" s="34"/>
      <c r="N54" s="35"/>
      <c r="O54" s="34"/>
      <c r="P54" s="34"/>
    </row>
    <row r="55" spans="1:16" ht="12.75">
      <c r="A55" s="28">
        <v>46</v>
      </c>
      <c r="B55" s="52">
        <v>106401</v>
      </c>
      <c r="C55" s="53" t="s">
        <v>91</v>
      </c>
      <c r="D55" s="52"/>
      <c r="E55" s="56">
        <v>2.5</v>
      </c>
      <c r="F55" s="56">
        <v>5</v>
      </c>
      <c r="G55" s="56">
        <v>10</v>
      </c>
      <c r="H55" s="56">
        <v>25</v>
      </c>
      <c r="I55" s="56">
        <v>50</v>
      </c>
      <c r="L55" s="34"/>
      <c r="M55" s="34"/>
      <c r="N55" s="35"/>
      <c r="O55" s="34"/>
      <c r="P55" s="34"/>
    </row>
    <row r="56" spans="1:16" ht="12.75">
      <c r="A56" s="28">
        <v>47</v>
      </c>
      <c r="B56" s="52">
        <v>106501</v>
      </c>
      <c r="C56" s="53" t="s">
        <v>92</v>
      </c>
      <c r="D56" s="52"/>
      <c r="E56" s="55">
        <v>0.04</v>
      </c>
      <c r="F56" s="55">
        <v>0.08</v>
      </c>
      <c r="G56" s="55">
        <v>0.2</v>
      </c>
      <c r="H56" s="55">
        <v>0.3</v>
      </c>
      <c r="I56" s="55">
        <v>0.6</v>
      </c>
      <c r="L56" s="34"/>
      <c r="M56" s="34"/>
      <c r="N56" s="35"/>
      <c r="O56" s="34"/>
      <c r="P56" s="34"/>
    </row>
    <row r="57" spans="1:16" ht="12.75">
      <c r="A57" s="28">
        <v>48</v>
      </c>
      <c r="B57" s="52">
        <v>106601</v>
      </c>
      <c r="C57" s="53" t="s">
        <v>93</v>
      </c>
      <c r="D57" s="52"/>
      <c r="E57" s="55">
        <v>0.25</v>
      </c>
      <c r="F57" s="55">
        <v>0.75</v>
      </c>
      <c r="G57" s="55">
        <v>1.5</v>
      </c>
      <c r="H57" s="55">
        <v>3</v>
      </c>
      <c r="I57" s="55">
        <v>7.5</v>
      </c>
      <c r="L57" s="34"/>
      <c r="M57" s="34"/>
      <c r="N57" s="35"/>
      <c r="O57" s="34"/>
      <c r="P57" s="34"/>
    </row>
    <row r="58" spans="1:16" ht="12.75">
      <c r="A58" s="28">
        <v>49</v>
      </c>
      <c r="B58" s="52">
        <v>106801</v>
      </c>
      <c r="C58" s="53" t="s">
        <v>94</v>
      </c>
      <c r="D58" s="52"/>
      <c r="E58" s="55">
        <v>0.35</v>
      </c>
      <c r="F58" s="55">
        <v>1</v>
      </c>
      <c r="G58" s="55">
        <v>2.5</v>
      </c>
      <c r="H58" s="55">
        <v>7.5</v>
      </c>
      <c r="I58" s="55">
        <v>22.5</v>
      </c>
      <c r="L58" s="34"/>
      <c r="M58" s="34"/>
      <c r="N58" s="35"/>
      <c r="O58" s="34"/>
      <c r="P58" s="34"/>
    </row>
    <row r="59" spans="1:16" ht="12.75">
      <c r="A59" s="28">
        <v>50</v>
      </c>
      <c r="B59" s="52">
        <v>106901</v>
      </c>
      <c r="C59" s="53" t="s">
        <v>95</v>
      </c>
      <c r="D59" s="52"/>
      <c r="E59" s="55">
        <v>0.025</v>
      </c>
      <c r="F59" s="55">
        <v>0.1</v>
      </c>
      <c r="G59" s="55">
        <v>0.4</v>
      </c>
      <c r="H59" s="55">
        <v>1.6</v>
      </c>
      <c r="I59" s="55">
        <v>6.4</v>
      </c>
      <c r="L59" s="5"/>
      <c r="M59" s="35"/>
      <c r="N59" s="35"/>
      <c r="O59" s="34"/>
      <c r="P59" s="34"/>
    </row>
    <row r="60" spans="1:16" ht="15">
      <c r="A60" s="28">
        <v>51</v>
      </c>
      <c r="B60" s="52">
        <v>107001</v>
      </c>
      <c r="C60" s="53" t="s">
        <v>96</v>
      </c>
      <c r="D60" s="52"/>
      <c r="E60" s="47">
        <v>0.025</v>
      </c>
      <c r="F60" s="48">
        <v>0.1</v>
      </c>
      <c r="G60" s="49">
        <v>0.25</v>
      </c>
      <c r="H60" s="49">
        <v>0.75</v>
      </c>
      <c r="I60" s="47">
        <v>2.5</v>
      </c>
      <c r="L60" s="5"/>
      <c r="M60" s="42"/>
      <c r="N60" s="34"/>
      <c r="O60" s="34"/>
      <c r="P60" s="35"/>
    </row>
    <row r="61" spans="1:16" ht="15">
      <c r="A61" s="28">
        <v>52</v>
      </c>
      <c r="B61" s="52">
        <v>107101</v>
      </c>
      <c r="C61" s="53" t="s">
        <v>98</v>
      </c>
      <c r="D61" s="52"/>
      <c r="E61" s="47">
        <v>0.1</v>
      </c>
      <c r="F61" s="48">
        <v>0.25</v>
      </c>
      <c r="G61" s="49">
        <v>0.75</v>
      </c>
      <c r="H61" s="49">
        <v>2.25</v>
      </c>
      <c r="I61" s="47">
        <v>6.75</v>
      </c>
      <c r="L61" s="5"/>
      <c r="M61" s="42"/>
      <c r="N61" s="34"/>
      <c r="O61" s="34"/>
      <c r="P61" s="35"/>
    </row>
    <row r="62" spans="1:16" ht="15">
      <c r="A62" s="28">
        <v>53</v>
      </c>
      <c r="B62" s="52">
        <v>107201</v>
      </c>
      <c r="C62" s="53" t="s">
        <v>99</v>
      </c>
      <c r="D62" s="52"/>
      <c r="E62" s="47">
        <v>0.1</v>
      </c>
      <c r="F62" s="48">
        <v>0.5</v>
      </c>
      <c r="G62" s="49">
        <v>1.5</v>
      </c>
      <c r="H62" s="49">
        <v>7.5</v>
      </c>
      <c r="I62" s="47">
        <v>25</v>
      </c>
      <c r="L62" s="5"/>
      <c r="M62" s="42"/>
      <c r="N62" s="34"/>
      <c r="O62" s="34"/>
      <c r="P62" s="35"/>
    </row>
    <row r="63" spans="1:16" ht="15">
      <c r="A63" s="28">
        <v>54</v>
      </c>
      <c r="B63" s="52">
        <v>107301</v>
      </c>
      <c r="C63" s="53" t="s">
        <v>100</v>
      </c>
      <c r="D63" s="52"/>
      <c r="E63" s="47">
        <v>0.5</v>
      </c>
      <c r="F63" s="48">
        <v>2</v>
      </c>
      <c r="G63" s="49">
        <v>4</v>
      </c>
      <c r="H63" s="49">
        <v>8</v>
      </c>
      <c r="I63" s="47">
        <v>16</v>
      </c>
      <c r="L63" s="5"/>
      <c r="M63" s="42"/>
      <c r="N63" s="34"/>
      <c r="O63" s="34"/>
      <c r="P63" s="35"/>
    </row>
    <row r="64" spans="1:16" ht="15">
      <c r="A64" s="28">
        <v>55</v>
      </c>
      <c r="B64" s="52" t="s">
        <v>318</v>
      </c>
      <c r="C64" s="53" t="s">
        <v>319</v>
      </c>
      <c r="D64" s="52"/>
      <c r="E64" s="47">
        <v>0.5</v>
      </c>
      <c r="F64" s="48">
        <v>1</v>
      </c>
      <c r="G64" s="49">
        <v>2.5</v>
      </c>
      <c r="H64" s="49">
        <v>5</v>
      </c>
      <c r="I64" s="47">
        <v>15</v>
      </c>
      <c r="L64" s="5"/>
      <c r="M64" s="42"/>
      <c r="N64" s="34"/>
      <c r="O64" s="34"/>
      <c r="P64" s="35"/>
    </row>
    <row r="65" spans="1:16" ht="15">
      <c r="A65" s="28">
        <v>56</v>
      </c>
      <c r="B65" s="52"/>
      <c r="C65" s="53"/>
      <c r="D65" s="52"/>
      <c r="E65" s="47"/>
      <c r="F65" s="48"/>
      <c r="G65" s="49"/>
      <c r="H65" s="49"/>
      <c r="I65" s="47"/>
      <c r="L65" s="5"/>
      <c r="M65" s="42"/>
      <c r="N65" s="34"/>
      <c r="O65" s="34"/>
      <c r="P65" s="35"/>
    </row>
    <row r="66" spans="1:16" ht="15">
      <c r="A66" s="28">
        <v>57</v>
      </c>
      <c r="B66" s="52"/>
      <c r="C66" s="53"/>
      <c r="D66" s="52"/>
      <c r="E66" s="47"/>
      <c r="F66" s="48"/>
      <c r="G66" s="49"/>
      <c r="H66" s="49"/>
      <c r="I66" s="47"/>
      <c r="L66" s="5"/>
      <c r="M66" s="42"/>
      <c r="N66" s="34"/>
      <c r="O66" s="34"/>
      <c r="P66" s="35"/>
    </row>
    <row r="67" spans="1:16" ht="15">
      <c r="A67" s="28">
        <v>58</v>
      </c>
      <c r="B67" s="52"/>
      <c r="C67" s="53"/>
      <c r="D67" s="52"/>
      <c r="E67" s="47"/>
      <c r="F67" s="48"/>
      <c r="G67" s="49"/>
      <c r="H67" s="49"/>
      <c r="I67" s="47"/>
      <c r="L67" s="5"/>
      <c r="M67" s="42"/>
      <c r="N67" s="34"/>
      <c r="O67" s="34"/>
      <c r="P67" s="35"/>
    </row>
    <row r="68" spans="1:16" ht="15">
      <c r="A68" s="28">
        <v>59</v>
      </c>
      <c r="B68" s="52"/>
      <c r="C68" s="53"/>
      <c r="D68" s="52"/>
      <c r="E68" s="47"/>
      <c r="F68" s="48"/>
      <c r="G68" s="49"/>
      <c r="H68" s="49"/>
      <c r="I68" s="47"/>
      <c r="L68" s="5"/>
      <c r="M68" s="42"/>
      <c r="N68" s="34"/>
      <c r="O68" s="34"/>
      <c r="P68" s="35"/>
    </row>
    <row r="69" spans="1:16" ht="15">
      <c r="A69" s="28">
        <v>60</v>
      </c>
      <c r="B69" s="52"/>
      <c r="C69" s="53"/>
      <c r="D69" s="52"/>
      <c r="E69" s="47"/>
      <c r="F69" s="48"/>
      <c r="G69" s="49"/>
      <c r="H69" s="49"/>
      <c r="I69" s="47"/>
      <c r="L69" s="5"/>
      <c r="M69" s="42"/>
      <c r="N69" s="34"/>
      <c r="O69" s="34"/>
      <c r="P69" s="35"/>
    </row>
    <row r="70" spans="1:16" ht="15">
      <c r="A70" s="28">
        <v>61</v>
      </c>
      <c r="B70" s="52"/>
      <c r="C70" s="53"/>
      <c r="D70" s="52"/>
      <c r="E70" s="47"/>
      <c r="F70" s="48"/>
      <c r="G70" s="49"/>
      <c r="H70" s="49"/>
      <c r="I70" s="47"/>
      <c r="L70" s="5"/>
      <c r="M70" s="42"/>
      <c r="N70" s="34"/>
      <c r="O70" s="34"/>
      <c r="P70" s="35"/>
    </row>
    <row r="71" spans="1:16" ht="15">
      <c r="A71" s="28">
        <v>62</v>
      </c>
      <c r="B71" s="52"/>
      <c r="C71" s="53"/>
      <c r="D71" s="52"/>
      <c r="E71" s="47"/>
      <c r="F71" s="48"/>
      <c r="G71" s="49"/>
      <c r="H71" s="49"/>
      <c r="I71" s="47"/>
      <c r="L71" s="5"/>
      <c r="M71" s="42"/>
      <c r="N71" s="34"/>
      <c r="O71" s="34"/>
      <c r="P71" s="35"/>
    </row>
    <row r="72" spans="1:16" ht="15">
      <c r="A72" s="28">
        <v>63</v>
      </c>
      <c r="B72" s="52"/>
      <c r="C72" s="53"/>
      <c r="D72" s="52"/>
      <c r="E72" s="47"/>
      <c r="F72" s="48"/>
      <c r="G72" s="49"/>
      <c r="H72" s="49"/>
      <c r="I72" s="47"/>
      <c r="L72" s="5"/>
      <c r="M72" s="42"/>
      <c r="N72" s="34"/>
      <c r="O72" s="34"/>
      <c r="P72" s="35"/>
    </row>
    <row r="73" spans="1:16" ht="15">
      <c r="A73" s="28">
        <v>64</v>
      </c>
      <c r="B73" s="52"/>
      <c r="C73" s="53"/>
      <c r="D73" s="52"/>
      <c r="E73" s="47"/>
      <c r="F73" s="48"/>
      <c r="G73" s="49"/>
      <c r="H73" s="49"/>
      <c r="I73" s="47"/>
      <c r="L73" s="5"/>
      <c r="M73" s="42"/>
      <c r="N73" s="34"/>
      <c r="O73" s="34"/>
      <c r="P73" s="35"/>
    </row>
    <row r="74" spans="1:16" ht="15">
      <c r="A74" s="28">
        <v>65</v>
      </c>
      <c r="B74" s="52"/>
      <c r="C74" s="53"/>
      <c r="D74" s="52"/>
      <c r="E74" s="47"/>
      <c r="F74" s="48"/>
      <c r="G74" s="49"/>
      <c r="H74" s="49"/>
      <c r="I74" s="47"/>
      <c r="L74" s="5"/>
      <c r="M74" s="42"/>
      <c r="N74" s="34"/>
      <c r="O74" s="34"/>
      <c r="P74" s="35"/>
    </row>
    <row r="75" spans="1:16" ht="15">
      <c r="A75" s="28">
        <v>66</v>
      </c>
      <c r="B75" s="52"/>
      <c r="C75" s="53"/>
      <c r="D75" s="52"/>
      <c r="E75" s="47"/>
      <c r="F75" s="48"/>
      <c r="G75" s="49"/>
      <c r="H75" s="49"/>
      <c r="I75" s="47"/>
      <c r="L75" s="5"/>
      <c r="M75" s="42"/>
      <c r="N75" s="34"/>
      <c r="O75" s="34"/>
      <c r="P75" s="35"/>
    </row>
    <row r="76" spans="2:15" ht="12.75">
      <c r="B76" s="52"/>
      <c r="C76" s="53"/>
      <c r="D76" s="52"/>
      <c r="E76" s="47"/>
      <c r="F76" s="48"/>
      <c r="G76" s="49"/>
      <c r="H76" s="49"/>
      <c r="I76" s="47"/>
      <c r="L76" s="5"/>
      <c r="M76" s="5"/>
      <c r="N76" s="5"/>
      <c r="O76" s="5"/>
    </row>
    <row r="77" spans="1:15" ht="12.75">
      <c r="A77" s="20"/>
      <c r="B77" s="29"/>
      <c r="C77" s="30"/>
      <c r="D77" s="29"/>
      <c r="E77" s="31"/>
      <c r="F77" s="31"/>
      <c r="G77" s="31"/>
      <c r="H77" s="31"/>
      <c r="I77" s="31"/>
      <c r="L77" s="5"/>
      <c r="M77" s="5"/>
      <c r="N77" s="5"/>
      <c r="O77" s="5"/>
    </row>
    <row r="78" spans="1:15" ht="12.75">
      <c r="A78" s="20"/>
      <c r="B78" s="5"/>
      <c r="L78" s="5"/>
      <c r="M78" s="5"/>
      <c r="N78" s="5"/>
      <c r="O78" s="5"/>
    </row>
    <row r="79" spans="1:15" ht="12.75">
      <c r="A79" s="20"/>
      <c r="B79" s="5"/>
      <c r="L79" s="5"/>
      <c r="M79" s="5"/>
      <c r="N79" s="5"/>
      <c r="O79" s="5"/>
    </row>
    <row r="80" spans="1:15" ht="12.75">
      <c r="A80" s="20"/>
      <c r="B80" s="5"/>
      <c r="L80" s="5"/>
      <c r="M80" s="5"/>
      <c r="N80" s="5"/>
      <c r="O80" s="5"/>
    </row>
    <row r="81" spans="1:15" ht="12.75">
      <c r="A81" s="20"/>
      <c r="B81" s="5"/>
      <c r="L81" s="5"/>
      <c r="M81" s="5"/>
      <c r="N81" s="5"/>
      <c r="O81" s="5"/>
    </row>
    <row r="82" spans="1:15" ht="12.75">
      <c r="A82" s="20"/>
      <c r="B82" s="5"/>
      <c r="L82" s="5"/>
      <c r="M82" s="5"/>
      <c r="N82" s="5"/>
      <c r="O82" s="5"/>
    </row>
    <row r="83" spans="1:15" ht="12.75">
      <c r="A83" s="20"/>
      <c r="B83" s="5"/>
      <c r="L83" s="5"/>
      <c r="M83" s="5"/>
      <c r="N83" s="5"/>
      <c r="O83" s="5"/>
    </row>
    <row r="84" spans="1:15" ht="12.75">
      <c r="A84" s="20"/>
      <c r="B84" s="5"/>
      <c r="L84" s="5"/>
      <c r="M84" s="5"/>
      <c r="N84" s="5"/>
      <c r="O84" s="5"/>
    </row>
    <row r="85" spans="1:15" ht="12.75">
      <c r="A85" s="20"/>
      <c r="B85" s="5"/>
      <c r="L85" s="5"/>
      <c r="M85" s="5"/>
      <c r="N85" s="5"/>
      <c r="O85" s="5"/>
    </row>
    <row r="86" spans="1:15" ht="14.25">
      <c r="A86" s="20"/>
      <c r="B86" s="5"/>
      <c r="L86" s="42"/>
      <c r="M86" s="5"/>
      <c r="N86" s="5"/>
      <c r="O86" s="5"/>
    </row>
    <row r="87" spans="1:15" ht="12.75">
      <c r="A87" s="20"/>
      <c r="B87" s="5"/>
      <c r="L87" s="5"/>
      <c r="M87" s="5"/>
      <c r="N87" s="5"/>
      <c r="O87" s="5"/>
    </row>
    <row r="88" spans="1:15" ht="12.75">
      <c r="A88" s="20"/>
      <c r="B88" s="5"/>
      <c r="L88" s="5"/>
      <c r="M88" s="5"/>
      <c r="N88" s="5"/>
      <c r="O88" s="5"/>
    </row>
    <row r="89" spans="1:15" ht="14.25">
      <c r="A89" s="20"/>
      <c r="B89" s="5"/>
      <c r="M89" s="5"/>
      <c r="N89" s="42"/>
      <c r="O89" s="5"/>
    </row>
    <row r="90" spans="1:15" ht="12.75">
      <c r="A90" s="20"/>
      <c r="B90" s="5"/>
      <c r="M90" s="5"/>
      <c r="N90" s="5"/>
      <c r="O90" s="5"/>
    </row>
    <row r="91" spans="1:2" ht="12.75">
      <c r="A91" s="20"/>
      <c r="B91" s="5"/>
    </row>
    <row r="92" ht="12.75">
      <c r="B92" s="5"/>
    </row>
    <row r="95" ht="12.75">
      <c r="A95" s="6" t="s">
        <v>30</v>
      </c>
    </row>
    <row r="97" spans="1:2" ht="12.75">
      <c r="A97" s="4">
        <v>1</v>
      </c>
      <c r="B97" s="2">
        <v>1</v>
      </c>
    </row>
    <row r="98" spans="1:2" ht="12.75">
      <c r="A98" s="4">
        <v>2</v>
      </c>
      <c r="B98" s="2" t="s">
        <v>28</v>
      </c>
    </row>
    <row r="99" ht="12.75">
      <c r="B99" s="2" t="s">
        <v>29</v>
      </c>
    </row>
  </sheetData>
  <sheetProtection/>
  <mergeCells count="1">
    <mergeCell ref="C8:I8"/>
  </mergeCells>
  <printOptions/>
  <pageMargins left="0.75" right="0.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S133"/>
  <sheetViews>
    <sheetView zoomScale="85" zoomScaleNormal="85" zoomScalePageLayoutView="0" workbookViewId="0" topLeftCell="A102">
      <selection activeCell="C45" sqref="C45:C128"/>
    </sheetView>
  </sheetViews>
  <sheetFormatPr defaultColWidth="9.00390625" defaultRowHeight="14.25"/>
  <cols>
    <col min="1" max="1" width="11.75390625" style="214" customWidth="1"/>
    <col min="2" max="2" width="23.375" style="214" customWidth="1"/>
    <col min="3" max="3" width="9.00390625" style="214" customWidth="1"/>
    <col min="4" max="4" width="12.125" style="214" customWidth="1"/>
    <col min="5" max="5" width="8.25390625" style="214" customWidth="1"/>
    <col min="6" max="6" width="11.875" style="214" customWidth="1"/>
    <col min="7" max="7" width="10.00390625" style="214" customWidth="1"/>
    <col min="8" max="8" width="12.125" style="214" customWidth="1"/>
    <col min="9" max="9" width="5.875" style="214" hidden="1" customWidth="1"/>
    <col min="10" max="10" width="11.125" style="214" hidden="1" customWidth="1"/>
    <col min="11" max="11" width="14.25390625" style="214" hidden="1" customWidth="1"/>
    <col min="12" max="12" width="7.00390625" style="214" customWidth="1"/>
    <col min="13" max="13" width="14.25390625" style="214" customWidth="1"/>
    <col min="14" max="14" width="9.50390625" style="214" customWidth="1"/>
    <col min="15" max="15" width="10.375" style="214" customWidth="1"/>
    <col min="16" max="16" width="6.125" style="214" customWidth="1"/>
    <col min="17" max="17" width="10.00390625" style="214" customWidth="1"/>
    <col min="18" max="18" width="4.50390625" style="214" customWidth="1"/>
    <col min="19" max="16384" width="9.00390625" style="214" customWidth="1"/>
  </cols>
  <sheetData>
    <row r="1" spans="1:8" ht="64.5">
      <c r="A1" s="227"/>
      <c r="B1" s="232" t="s">
        <v>233</v>
      </c>
      <c r="C1" s="233" t="s">
        <v>234</v>
      </c>
      <c r="D1" s="234" t="s">
        <v>339</v>
      </c>
      <c r="E1" s="234" t="s">
        <v>340</v>
      </c>
      <c r="F1" s="234" t="s">
        <v>299</v>
      </c>
      <c r="G1" s="234" t="s">
        <v>300</v>
      </c>
      <c r="H1" s="249" t="s">
        <v>301</v>
      </c>
    </row>
    <row r="2" spans="1:8" ht="47.25">
      <c r="A2" s="236">
        <v>1</v>
      </c>
      <c r="B2" s="308" t="s">
        <v>326</v>
      </c>
      <c r="C2" s="218">
        <v>5</v>
      </c>
      <c r="D2" s="318">
        <v>0.005</v>
      </c>
      <c r="E2" s="318">
        <v>0.375</v>
      </c>
      <c r="F2" s="218">
        <v>22</v>
      </c>
      <c r="G2" s="220">
        <v>17</v>
      </c>
      <c r="H2" s="229">
        <v>19</v>
      </c>
    </row>
    <row r="3" spans="1:8" ht="63">
      <c r="A3" s="236">
        <v>2</v>
      </c>
      <c r="B3" s="309" t="s">
        <v>327</v>
      </c>
      <c r="C3" s="221">
        <v>5</v>
      </c>
      <c r="D3" s="318">
        <f>7.5/1000</f>
        <v>0.0075</v>
      </c>
      <c r="E3" s="318">
        <v>0.375</v>
      </c>
      <c r="F3" s="221">
        <v>22</v>
      </c>
      <c r="G3" s="222">
        <v>17</v>
      </c>
      <c r="H3" s="230">
        <v>19</v>
      </c>
    </row>
    <row r="4" spans="1:8" ht="31.5">
      <c r="A4" s="236">
        <v>3</v>
      </c>
      <c r="B4" s="308" t="s">
        <v>328</v>
      </c>
      <c r="C4" s="218">
        <v>10</v>
      </c>
      <c r="D4" s="318">
        <v>0.01</v>
      </c>
      <c r="E4" s="318">
        <v>1.2</v>
      </c>
      <c r="F4" s="218">
        <v>22</v>
      </c>
      <c r="G4" s="220">
        <v>17</v>
      </c>
      <c r="H4" s="229">
        <v>19</v>
      </c>
    </row>
    <row r="5" spans="1:8" ht="15.75">
      <c r="A5" s="236">
        <v>4</v>
      </c>
      <c r="B5" s="216" t="s">
        <v>329</v>
      </c>
      <c r="C5" s="221">
        <v>20</v>
      </c>
      <c r="D5" s="318">
        <v>0.02</v>
      </c>
      <c r="E5" s="318">
        <v>0.2</v>
      </c>
      <c r="F5" s="221">
        <v>20</v>
      </c>
      <c r="G5" s="222">
        <v>7</v>
      </c>
      <c r="H5" s="230">
        <v>22</v>
      </c>
    </row>
    <row r="6" spans="1:18" ht="47.25">
      <c r="A6" s="236">
        <v>5</v>
      </c>
      <c r="B6" s="308" t="s">
        <v>330</v>
      </c>
      <c r="C6" s="218">
        <v>10</v>
      </c>
      <c r="D6" s="318">
        <v>0.01</v>
      </c>
      <c r="E6" s="318">
        <v>1.2</v>
      </c>
      <c r="F6" s="218">
        <v>20</v>
      </c>
      <c r="G6" s="220">
        <v>7</v>
      </c>
      <c r="H6" s="229">
        <v>22</v>
      </c>
      <c r="J6" s="215"/>
      <c r="K6" s="215"/>
      <c r="L6" s="215"/>
      <c r="M6" s="215"/>
      <c r="N6" s="215"/>
      <c r="O6" s="215"/>
      <c r="P6" s="215"/>
      <c r="Q6" s="215"/>
      <c r="R6" s="215"/>
    </row>
    <row r="7" spans="1:18" ht="15.75">
      <c r="A7" s="236"/>
      <c r="B7" s="216"/>
      <c r="C7" s="221"/>
      <c r="D7" s="318"/>
      <c r="E7" s="318"/>
      <c r="F7" s="221"/>
      <c r="G7" s="222"/>
      <c r="H7" s="230"/>
      <c r="J7" s="215"/>
      <c r="K7" s="215"/>
      <c r="L7" s="215"/>
      <c r="M7" s="215"/>
      <c r="N7" s="215"/>
      <c r="O7" s="215"/>
      <c r="P7" s="215"/>
      <c r="Q7" s="215"/>
      <c r="R7" s="215"/>
    </row>
    <row r="8" spans="1:18" ht="15.75">
      <c r="A8" s="236"/>
      <c r="B8" s="217"/>
      <c r="C8" s="218"/>
      <c r="D8" s="294"/>
      <c r="E8" s="294"/>
      <c r="F8" s="218"/>
      <c r="G8" s="220"/>
      <c r="H8" s="229"/>
      <c r="J8" s="215"/>
      <c r="K8" s="215"/>
      <c r="L8" s="215"/>
      <c r="M8" s="215"/>
      <c r="N8" s="215"/>
      <c r="O8" s="215"/>
      <c r="P8" s="215"/>
      <c r="Q8" s="215"/>
      <c r="R8" s="215"/>
    </row>
    <row r="9" spans="1:18" ht="15.75">
      <c r="A9" s="237"/>
      <c r="B9" s="223"/>
      <c r="C9" s="224"/>
      <c r="D9" s="294"/>
      <c r="E9" s="294"/>
      <c r="F9" s="224"/>
      <c r="G9" s="226"/>
      <c r="H9" s="231"/>
      <c r="J9" s="215"/>
      <c r="K9" s="215"/>
      <c r="L9" s="215"/>
      <c r="M9" s="215"/>
      <c r="N9" s="215"/>
      <c r="O9" s="215"/>
      <c r="P9" s="215"/>
      <c r="Q9" s="215"/>
      <c r="R9" s="215"/>
    </row>
    <row r="10" spans="10:18" ht="15.75">
      <c r="J10" s="215"/>
      <c r="K10" s="215"/>
      <c r="L10" s="215"/>
      <c r="M10" s="215"/>
      <c r="N10" s="215"/>
      <c r="O10" s="215"/>
      <c r="P10" s="215"/>
      <c r="Q10" s="215"/>
      <c r="R10" s="215"/>
    </row>
    <row r="11" spans="2:18" ht="15.75">
      <c r="B11" s="254" t="s">
        <v>289</v>
      </c>
      <c r="C11" s="255"/>
      <c r="D11" s="255"/>
      <c r="E11" s="255"/>
      <c r="F11" s="255"/>
      <c r="G11" s="255"/>
      <c r="H11" s="256"/>
      <c r="J11" s="215"/>
      <c r="K11" s="215"/>
      <c r="L11" s="215"/>
      <c r="M11" s="215"/>
      <c r="N11" s="215"/>
      <c r="O11" s="215"/>
      <c r="P11" s="215"/>
      <c r="Q11" s="215"/>
      <c r="R11" s="215"/>
    </row>
    <row r="12" spans="2:18" ht="15.75">
      <c r="B12" s="257" t="s">
        <v>290</v>
      </c>
      <c r="C12" s="258"/>
      <c r="D12" s="258"/>
      <c r="E12" s="258"/>
      <c r="F12" s="258"/>
      <c r="G12" s="258"/>
      <c r="H12" s="259"/>
      <c r="J12" s="215"/>
      <c r="K12" s="215"/>
      <c r="L12" s="215"/>
      <c r="M12" s="215"/>
      <c r="N12" s="215"/>
      <c r="O12" s="215"/>
      <c r="P12" s="215"/>
      <c r="Q12" s="215"/>
      <c r="R12" s="215"/>
    </row>
    <row r="13" spans="2:18" ht="15.75">
      <c r="B13" s="260" t="s">
        <v>291</v>
      </c>
      <c r="C13" s="258"/>
      <c r="D13" s="258"/>
      <c r="E13" s="258"/>
      <c r="F13" s="258"/>
      <c r="G13" s="258"/>
      <c r="H13" s="259"/>
      <c r="J13" s="215"/>
      <c r="K13" s="215"/>
      <c r="L13" s="215"/>
      <c r="M13" s="215"/>
      <c r="N13" s="215"/>
      <c r="O13" s="215"/>
      <c r="P13" s="215"/>
      <c r="Q13" s="215"/>
      <c r="R13" s="215"/>
    </row>
    <row r="14" spans="2:13" ht="15.75" customHeight="1">
      <c r="B14" s="257" t="s">
        <v>292</v>
      </c>
      <c r="C14" s="261"/>
      <c r="D14" s="261"/>
      <c r="E14" s="261"/>
      <c r="F14" s="261"/>
      <c r="G14" s="261"/>
      <c r="H14" s="262"/>
      <c r="J14" s="248"/>
      <c r="K14" s="248"/>
      <c r="L14" s="248"/>
      <c r="M14" s="248"/>
    </row>
    <row r="15" spans="2:13" ht="15.75" customHeight="1">
      <c r="B15" s="263" t="s">
        <v>293</v>
      </c>
      <c r="C15" s="261"/>
      <c r="D15" s="261"/>
      <c r="E15" s="261"/>
      <c r="F15" s="261"/>
      <c r="G15" s="261"/>
      <c r="H15" s="262"/>
      <c r="J15" s="248"/>
      <c r="K15" s="248"/>
      <c r="L15" s="248"/>
      <c r="M15" s="248"/>
    </row>
    <row r="16" spans="2:13" ht="22.5" customHeight="1">
      <c r="B16" s="260" t="s">
        <v>294</v>
      </c>
      <c r="C16" s="261"/>
      <c r="D16" s="261"/>
      <c r="E16" s="261"/>
      <c r="F16" s="261"/>
      <c r="G16" s="261"/>
      <c r="H16" s="262"/>
      <c r="I16" s="248"/>
      <c r="J16" s="248"/>
      <c r="K16" s="248"/>
      <c r="L16" s="248"/>
      <c r="M16" s="248"/>
    </row>
    <row r="17" spans="2:13" ht="15.75" customHeight="1">
      <c r="B17" s="257" t="s">
        <v>290</v>
      </c>
      <c r="C17" s="261"/>
      <c r="D17" s="261"/>
      <c r="E17" s="261"/>
      <c r="F17" s="261"/>
      <c r="G17" s="261"/>
      <c r="H17" s="262"/>
      <c r="I17" s="248"/>
      <c r="J17" s="248"/>
      <c r="K17" s="248"/>
      <c r="L17" s="248"/>
      <c r="M17" s="248"/>
    </row>
    <row r="18" spans="2:8" ht="15.75">
      <c r="B18" s="260" t="s">
        <v>295</v>
      </c>
      <c r="C18" s="258"/>
      <c r="D18" s="258"/>
      <c r="E18" s="258"/>
      <c r="F18" s="258"/>
      <c r="G18" s="258"/>
      <c r="H18" s="259"/>
    </row>
    <row r="19" spans="2:8" ht="15.75">
      <c r="B19" s="257" t="s">
        <v>292</v>
      </c>
      <c r="C19" s="258"/>
      <c r="D19" s="258"/>
      <c r="E19" s="258"/>
      <c r="F19" s="258"/>
      <c r="G19" s="258"/>
      <c r="H19" s="259"/>
    </row>
    <row r="20" spans="2:8" ht="15.75">
      <c r="B20" s="263" t="s">
        <v>296</v>
      </c>
      <c r="C20" s="258"/>
      <c r="D20" s="258"/>
      <c r="E20" s="258"/>
      <c r="F20" s="258"/>
      <c r="G20" s="258"/>
      <c r="H20" s="259"/>
    </row>
    <row r="21" spans="2:8" ht="15.75">
      <c r="B21" s="264"/>
      <c r="C21" s="258"/>
      <c r="D21" s="258"/>
      <c r="E21" s="258"/>
      <c r="F21" s="258"/>
      <c r="G21" s="258"/>
      <c r="H21" s="259"/>
    </row>
    <row r="22" spans="2:8" ht="15.75">
      <c r="B22" s="257" t="s">
        <v>297</v>
      </c>
      <c r="C22" s="258"/>
      <c r="D22" s="258"/>
      <c r="E22" s="258"/>
      <c r="F22" s="258"/>
      <c r="G22" s="258"/>
      <c r="H22" s="259"/>
    </row>
    <row r="23" spans="2:8" ht="15.75">
      <c r="B23" s="265" t="s">
        <v>298</v>
      </c>
      <c r="C23" s="266"/>
      <c r="D23" s="266"/>
      <c r="E23" s="266"/>
      <c r="F23" s="266"/>
      <c r="G23" s="266"/>
      <c r="H23" s="267"/>
    </row>
    <row r="24" spans="2:8" ht="15.75">
      <c r="B24" s="281"/>
      <c r="C24" s="281"/>
      <c r="D24" s="281"/>
      <c r="E24" s="281"/>
      <c r="F24" s="281"/>
      <c r="G24" s="281"/>
      <c r="H24" s="281"/>
    </row>
    <row r="25" spans="2:8" ht="15.75">
      <c r="B25" s="281"/>
      <c r="C25" s="281"/>
      <c r="D25" s="281" t="s">
        <v>304</v>
      </c>
      <c r="E25" s="281"/>
      <c r="F25" s="281"/>
      <c r="G25" s="281"/>
      <c r="H25" s="281"/>
    </row>
    <row r="26" spans="2:8" ht="15.75">
      <c r="B26" s="281"/>
      <c r="C26" s="281"/>
      <c r="D26" s="281"/>
      <c r="E26" s="281"/>
      <c r="F26" s="281"/>
      <c r="G26" s="281"/>
      <c r="H26" s="281"/>
    </row>
    <row r="27" spans="2:8" ht="15.75">
      <c r="B27" s="281"/>
      <c r="C27" s="281"/>
      <c r="D27" s="281"/>
      <c r="E27" s="281"/>
      <c r="F27" s="281"/>
      <c r="G27" s="281"/>
      <c r="H27" s="281"/>
    </row>
    <row r="28" spans="2:8" ht="15.75">
      <c r="B28" s="281"/>
      <c r="C28" s="281"/>
      <c r="D28" s="281"/>
      <c r="E28" s="281"/>
      <c r="F28" s="281"/>
      <c r="G28" s="281"/>
      <c r="H28" s="281"/>
    </row>
    <row r="29" spans="2:8" ht="15.75">
      <c r="B29" s="281"/>
      <c r="C29" s="281"/>
      <c r="D29" s="281"/>
      <c r="E29" s="281"/>
      <c r="F29" s="281"/>
      <c r="G29" s="281"/>
      <c r="H29" s="281"/>
    </row>
    <row r="30" spans="2:8" ht="15.75">
      <c r="B30" s="281"/>
      <c r="C30" s="281"/>
      <c r="D30" s="281"/>
      <c r="E30" s="281"/>
      <c r="F30" s="281"/>
      <c r="G30" s="281"/>
      <c r="H30" s="281"/>
    </row>
    <row r="31" spans="2:8" ht="15.75">
      <c r="B31" s="281"/>
      <c r="C31" s="281"/>
      <c r="D31" s="281"/>
      <c r="E31" s="281"/>
      <c r="F31" s="281"/>
      <c r="G31" s="281"/>
      <c r="H31" s="281"/>
    </row>
    <row r="32" spans="2:8" ht="15.75">
      <c r="B32" s="281"/>
      <c r="C32" s="281"/>
      <c r="D32" s="281"/>
      <c r="E32" s="281"/>
      <c r="F32" s="281"/>
      <c r="G32" s="281"/>
      <c r="H32" s="281"/>
    </row>
    <row r="33" spans="2:8" ht="15.75">
      <c r="B33" s="281"/>
      <c r="C33" s="281"/>
      <c r="D33" s="281"/>
      <c r="E33" s="281"/>
      <c r="F33" s="281"/>
      <c r="G33" s="281"/>
      <c r="H33" s="281"/>
    </row>
    <row r="34" spans="2:8" ht="15.75">
      <c r="B34" s="281"/>
      <c r="C34" s="281"/>
      <c r="D34" s="281"/>
      <c r="E34" s="281"/>
      <c r="F34" s="281"/>
      <c r="G34" s="281"/>
      <c r="H34" s="281"/>
    </row>
    <row r="35" spans="2:8" ht="15.75">
      <c r="B35" s="281"/>
      <c r="C35" s="281"/>
      <c r="D35" s="281"/>
      <c r="E35" s="281"/>
      <c r="F35" s="281"/>
      <c r="G35" s="281"/>
      <c r="H35" s="281"/>
    </row>
    <row r="36" spans="2:8" ht="15.75">
      <c r="B36" s="281"/>
      <c r="C36" s="281"/>
      <c r="D36" s="281"/>
      <c r="E36" s="281"/>
      <c r="F36" s="281"/>
      <c r="G36" s="281"/>
      <c r="H36" s="281"/>
    </row>
    <row r="37" spans="2:8" ht="15.75">
      <c r="B37" s="281"/>
      <c r="C37" s="281"/>
      <c r="D37" s="281"/>
      <c r="E37" s="281"/>
      <c r="F37" s="281"/>
      <c r="G37" s="281"/>
      <c r="H37" s="281"/>
    </row>
    <row r="39" spans="2:6" ht="22.5">
      <c r="B39" s="268" t="s">
        <v>303</v>
      </c>
      <c r="C39" s="269"/>
      <c r="D39" s="269"/>
      <c r="E39" s="269"/>
      <c r="F39" s="270"/>
    </row>
    <row r="40" spans="2:6" ht="22.5">
      <c r="B40" s="271" t="str">
        <f>'ИФА аб-Стрептомицин'!B12</f>
        <v>Наименование набора:</v>
      </c>
      <c r="C40" s="272" t="str">
        <f>'ИФА аб-Стрептомицин'!O89</f>
        <v>С004-01 ИФАантибиотик-стрептомицин</v>
      </c>
      <c r="D40" s="273"/>
      <c r="E40" s="274"/>
      <c r="F40" s="275"/>
    </row>
    <row r="41" spans="2:6" ht="22.5">
      <c r="B41" s="271" t="str">
        <f>'ИФА аб-Стрептомицин'!B13</f>
        <v>Номер лота набора #:</v>
      </c>
      <c r="C41" s="276">
        <f>'ИФА аб-Стрептомицин'!D13</f>
        <v>0</v>
      </c>
      <c r="D41" s="273"/>
      <c r="E41" s="274"/>
      <c r="F41" s="275"/>
    </row>
    <row r="42" spans="2:6" ht="22.5">
      <c r="B42" s="271" t="str">
        <f>'ИФА аб-Стрептомицин'!B15</f>
        <v>Время, дата начала анализа:</v>
      </c>
      <c r="C42" s="276">
        <f>'ИФА аб-Стрептомицин'!D15</f>
        <v>0</v>
      </c>
      <c r="D42" s="273"/>
      <c r="E42" s="274"/>
      <c r="F42" s="275"/>
    </row>
    <row r="43" spans="2:6" ht="22.5">
      <c r="B43" s="277" t="str">
        <f>'ИФА аб-Стрептомицин'!B17</f>
        <v>Анализ выполнил:</v>
      </c>
      <c r="C43" s="276">
        <f>'ИФА аб-Стрептомицин'!D17</f>
        <v>0</v>
      </c>
      <c r="D43" s="278"/>
      <c r="E43" s="279"/>
      <c r="F43" s="280"/>
    </row>
    <row r="44" spans="1:19" ht="78" customHeight="1">
      <c r="A44" s="286" t="s">
        <v>240</v>
      </c>
      <c r="B44" s="238" t="s">
        <v>233</v>
      </c>
      <c r="C44" s="239" t="s">
        <v>266</v>
      </c>
      <c r="D44" s="239" t="s">
        <v>338</v>
      </c>
      <c r="E44" s="285" t="s">
        <v>177</v>
      </c>
      <c r="F44" s="250" t="s">
        <v>311</v>
      </c>
      <c r="G44" s="250" t="s">
        <v>308</v>
      </c>
      <c r="H44" s="251" t="s">
        <v>309</v>
      </c>
      <c r="I44" s="250" t="s">
        <v>242</v>
      </c>
      <c r="J44" s="250" t="s">
        <v>243</v>
      </c>
      <c r="K44" s="252" t="s">
        <v>310</v>
      </c>
      <c r="L44" s="250" t="s">
        <v>241</v>
      </c>
      <c r="M44" s="250" t="s">
        <v>302</v>
      </c>
      <c r="N44" s="247" t="s">
        <v>305</v>
      </c>
      <c r="O44" s="247" t="s">
        <v>306</v>
      </c>
      <c r="P44" s="490" t="s">
        <v>307</v>
      </c>
      <c r="Q44" s="491"/>
      <c r="R44" s="491"/>
      <c r="S44" s="492"/>
    </row>
    <row r="45" spans="1:19" ht="15.75">
      <c r="A45" s="484">
        <f>'ИФА аб-Стрептомицин'!C30</f>
        <v>0</v>
      </c>
      <c r="B45" s="426"/>
      <c r="C45" s="310" t="e">
        <f>'ИФА аб-Стрептомицин'!F89</f>
        <v>#DIV/0!</v>
      </c>
      <c r="D45" s="478" t="str">
        <f>'ИФА аб-Стрептомицин'!G89</f>
        <v>-</v>
      </c>
      <c r="E45" s="477">
        <f>VLOOKUP(Лист2!B2,Лист2!B2:I12,7)</f>
        <v>7</v>
      </c>
      <c r="F45" s="475" t="str">
        <f>IF(Q45=N45,"0",IF(Q45=O45,"0",(0.01*E45*D45)))</f>
        <v>0</v>
      </c>
      <c r="G45" s="475" t="str">
        <f>IF(Q45=N45,"0",IF(Q45=O45,"0",(ABS(C45-C46))))</f>
        <v>0</v>
      </c>
      <c r="H45" s="475" t="str">
        <f>IF(Q45=N45," ",IF(Q45=O45," ",IF(G45&lt;F45,"приемлемо","неприемлемо")))</f>
        <v> </v>
      </c>
      <c r="I45" s="476">
        <f>VLOOKUP(Лист2!B2,Лист2!B2:I12,8)</f>
        <v>22</v>
      </c>
      <c r="J45" s="475" t="str">
        <f>IF(Q45=N45,"0",IF(Q45=O45,"0",(0.01*I45*D45)))</f>
        <v>0</v>
      </c>
      <c r="K45" s="475" t="str">
        <f>IF(Q45=N45," ",IF(Q45=O45," ",IF(G45&lt;J45,"приемлемо","неприемлемо")))</f>
        <v> </v>
      </c>
      <c r="L45" s="476">
        <f>VLOOKUP(Лист2!B2,Лист2!B2:I12,6)</f>
        <v>20</v>
      </c>
      <c r="M45" s="475" t="str">
        <f>IF(Q45=N45,"0",IF(Q45=O45,"0",(0.01*L45*D45)))</f>
        <v>0</v>
      </c>
      <c r="N45" s="488">
        <f>VLOOKUP(Лист2!B2,Лист2!B2:I12,4)/1000</f>
        <v>0.01</v>
      </c>
      <c r="O45" s="476">
        <f>VLOOKUP(Лист2!B2,Лист2!B2:I12,5)/1000</f>
        <v>1.2</v>
      </c>
      <c r="P45" s="471" t="str">
        <f>IF(Q45=N45,"&lt;",IF(Q45=O45,"&gt;"," "))</f>
        <v>&gt;</v>
      </c>
      <c r="Q45" s="473">
        <f>IF(D45&lt;=N45,N45,IF(D45&gt;=O45,O45,D45))</f>
        <v>1.2</v>
      </c>
      <c r="R45" s="469" t="s">
        <v>288</v>
      </c>
      <c r="S45" s="493" t="str">
        <f>M45</f>
        <v>0</v>
      </c>
    </row>
    <row r="46" spans="1:19" ht="15.75">
      <c r="A46" s="485"/>
      <c r="B46" s="427"/>
      <c r="C46" s="310" t="e">
        <f>'ИФА аб-Стрептомицин'!F90</f>
        <v>#DIV/0!</v>
      </c>
      <c r="D46" s="478"/>
      <c r="E46" s="477"/>
      <c r="F46" s="475"/>
      <c r="G46" s="475"/>
      <c r="H46" s="475"/>
      <c r="I46" s="476"/>
      <c r="J46" s="475"/>
      <c r="K46" s="475"/>
      <c r="L46" s="476"/>
      <c r="M46" s="475"/>
      <c r="N46" s="489"/>
      <c r="O46" s="476"/>
      <c r="P46" s="472"/>
      <c r="Q46" s="474"/>
      <c r="R46" s="470"/>
      <c r="S46" s="494"/>
    </row>
    <row r="47" spans="1:19" ht="15.75">
      <c r="A47" s="484">
        <f>'ИФА аб-Стрептомицин'!C31</f>
        <v>0</v>
      </c>
      <c r="B47" s="426"/>
      <c r="C47" s="310" t="e">
        <f>'ИФА аб-Стрептомицин'!F91</f>
        <v>#DIV/0!</v>
      </c>
      <c r="D47" s="478" t="str">
        <f>'ИФА аб-Стрептомицин'!G91</f>
        <v>-</v>
      </c>
      <c r="E47" s="477">
        <f>VLOOKUP(Лист2!B14,Лист2!B14:I24,7)</f>
        <v>17</v>
      </c>
      <c r="F47" s="475" t="str">
        <f>IF(Q47=N47,"0",IF(Q47=O47,"0",(0.01*E47*D47)))</f>
        <v>0</v>
      </c>
      <c r="G47" s="486" t="str">
        <f>IF(Q47=N47,"0",IF(Q47=O47,"0",(ABS(C47-C48))))</f>
        <v>0</v>
      </c>
      <c r="H47" s="475" t="str">
        <f>IF(Q47=N47," ",IF(Q47=O47," ",IF(G47&lt;F47,"приемлемо","неприемлемо")))</f>
        <v> </v>
      </c>
      <c r="I47" s="476">
        <f>VLOOKUP(Лист2!B14,Лист2!B14:I24,8)</f>
        <v>19</v>
      </c>
      <c r="J47" s="475" t="str">
        <f>IF(Q47=N47,"0",IF(Q47=O47,"0",(0.01*I47*D47)))</f>
        <v>0</v>
      </c>
      <c r="K47" s="475" t="str">
        <f>IF(Q47=N47," ",IF(Q47=O47," ",IF(G47&lt;J47,"приемлемо","неприемлемо")))</f>
        <v> </v>
      </c>
      <c r="L47" s="476">
        <f>VLOOKUP(Лист2!B14,Лист2!B14:I24,6)</f>
        <v>22</v>
      </c>
      <c r="M47" s="475" t="str">
        <f>IF(Q47=N47,"0",IF(Q47=O47,"0",(0.01*L47*D47)))</f>
        <v>0</v>
      </c>
      <c r="N47" s="488">
        <f>VLOOKUP(Лист2!B14,Лист2!B14:I24,4)/1000</f>
        <v>0.0075</v>
      </c>
      <c r="O47" s="476">
        <f>VLOOKUP(Лист2!B14,Лист2!B14:I24,5)/1000</f>
        <v>0.375</v>
      </c>
      <c r="P47" s="471" t="str">
        <f>IF(Q47=N47,"&lt;",IF(Q47=O47,"&gt;"," "))</f>
        <v>&gt;</v>
      </c>
      <c r="Q47" s="473">
        <f>IF(D47&lt;=N47,N47,IF(D47&gt;=O47,O47,D47))</f>
        <v>0.375</v>
      </c>
      <c r="R47" s="469" t="s">
        <v>288</v>
      </c>
      <c r="S47" s="493" t="str">
        <f>M47</f>
        <v>0</v>
      </c>
    </row>
    <row r="48" spans="1:19" ht="15.75">
      <c r="A48" s="485"/>
      <c r="B48" s="427"/>
      <c r="C48" s="310" t="e">
        <f>'ИФА аб-Стрептомицин'!F92</f>
        <v>#DIV/0!</v>
      </c>
      <c r="D48" s="478"/>
      <c r="E48" s="477"/>
      <c r="F48" s="475"/>
      <c r="G48" s="487"/>
      <c r="H48" s="475"/>
      <c r="I48" s="476"/>
      <c r="J48" s="475"/>
      <c r="K48" s="475"/>
      <c r="L48" s="476"/>
      <c r="M48" s="475"/>
      <c r="N48" s="489"/>
      <c r="O48" s="476"/>
      <c r="P48" s="472"/>
      <c r="Q48" s="474"/>
      <c r="R48" s="470"/>
      <c r="S48" s="494"/>
    </row>
    <row r="49" spans="1:19" ht="15.75">
      <c r="A49" s="479">
        <f>'ИФА аб-Стрептомицин'!E24</f>
        <v>0</v>
      </c>
      <c r="B49" s="426"/>
      <c r="C49" s="310" t="e">
        <f>'ИФА аб-Стрептомицин'!F93</f>
        <v>#DIV/0!</v>
      </c>
      <c r="D49" s="478" t="str">
        <f>'ИФА аб-Стрептомицин'!G93</f>
        <v>-</v>
      </c>
      <c r="E49" s="477">
        <f>VLOOKUP(Лист2!B26,Лист2!B26:I36,7)</f>
        <v>17</v>
      </c>
      <c r="F49" s="475" t="str">
        <f>IF(Q49=N49,"0",IF(Q49=O49,"0",(0.01*E49*D49)))</f>
        <v>0</v>
      </c>
      <c r="G49" s="486" t="str">
        <f>IF(Q49=N49,"0",IF(Q49=O49,"0",(ABS(C49-C50))))</f>
        <v>0</v>
      </c>
      <c r="H49" s="475" t="str">
        <f>IF(Q49=N49," ",IF(Q49=O49," ",IF(G49&lt;F49,"приемлемо","неприемлемо")))</f>
        <v> </v>
      </c>
      <c r="I49" s="476">
        <f>VLOOKUP(Лист2!B26,Лист2!B26:I36,8)</f>
        <v>19</v>
      </c>
      <c r="J49" s="475" t="str">
        <f>IF(Q49=N49,"0",IF(Q49=O49,"0",(0.01*I49*D49)))</f>
        <v>0</v>
      </c>
      <c r="K49" s="475" t="str">
        <f>IF(Q49=N49," ",IF(Q49=O49," ",IF(G49&lt;J49,"приемлемо","неприемлемо")))</f>
        <v> </v>
      </c>
      <c r="L49" s="476">
        <f>VLOOKUP(Лист2!B26,Лист2!B26:I36,6)</f>
        <v>22</v>
      </c>
      <c r="M49" s="475" t="str">
        <f>IF(Q49=N49,"0",IF(Q49=O49,"0",(0.01*L49*D49)))</f>
        <v>0</v>
      </c>
      <c r="N49" s="488">
        <f>VLOOKUP(Лист2!B26,Лист2!B26:I36,4)/1000</f>
        <v>0.005</v>
      </c>
      <c r="O49" s="476">
        <f>VLOOKUP(Лист2!B26,Лист2!B26:I36,5)/1000</f>
        <v>0.375</v>
      </c>
      <c r="P49" s="471" t="str">
        <f>IF(Q49=N49,"&lt;",IF(Q49=O49,"&gt;"," "))</f>
        <v>&gt;</v>
      </c>
      <c r="Q49" s="473">
        <f>IF(D49&lt;=N49,N49,IF(D49&gt;=O49,O49,D49))</f>
        <v>0.375</v>
      </c>
      <c r="R49" s="469" t="s">
        <v>288</v>
      </c>
      <c r="S49" s="493" t="str">
        <f>M49</f>
        <v>0</v>
      </c>
    </row>
    <row r="50" spans="1:19" ht="15.75">
      <c r="A50" s="480"/>
      <c r="B50" s="427"/>
      <c r="C50" s="310" t="e">
        <f>'ИФА аб-Стрептомицин'!F94</f>
        <v>#DIV/0!</v>
      </c>
      <c r="D50" s="478"/>
      <c r="E50" s="477"/>
      <c r="F50" s="475"/>
      <c r="G50" s="487"/>
      <c r="H50" s="475"/>
      <c r="I50" s="476"/>
      <c r="J50" s="475"/>
      <c r="K50" s="475"/>
      <c r="L50" s="476"/>
      <c r="M50" s="475"/>
      <c r="N50" s="489"/>
      <c r="O50" s="476"/>
      <c r="P50" s="472"/>
      <c r="Q50" s="474"/>
      <c r="R50" s="470"/>
      <c r="S50" s="494"/>
    </row>
    <row r="51" spans="1:19" ht="15.75">
      <c r="A51" s="479">
        <f>'ИФА аб-Стрептомицин'!E25</f>
        <v>0</v>
      </c>
      <c r="B51" s="426"/>
      <c r="C51" s="310" t="e">
        <f>'ИФА аб-Стрептомицин'!F95</f>
        <v>#DIV/0!</v>
      </c>
      <c r="D51" s="478" t="str">
        <f>'ИФА аб-Стрептомицин'!G95</f>
        <v>-</v>
      </c>
      <c r="E51" s="477">
        <f>VLOOKUP(Лист2!B38,Лист2!B38:I48,7)</f>
        <v>17</v>
      </c>
      <c r="F51" s="475" t="str">
        <f>IF(Q51=N51,"0",IF(Q51=O51,"0",(0.01*E51*D51)))</f>
        <v>0</v>
      </c>
      <c r="G51" s="486" t="str">
        <f>IF(Q51=N51,"0",IF(Q51=O51,"0",(ABS(C51-C52))))</f>
        <v>0</v>
      </c>
      <c r="H51" s="475" t="str">
        <f>IF(Q51=N51," ",IF(Q51=O51," ",IF(G51&lt;F51,"приемлемо","неприемлемо")))</f>
        <v> </v>
      </c>
      <c r="I51" s="476">
        <f>VLOOKUP(Лист2!B38,Лист2!B38:I48,8)</f>
        <v>19</v>
      </c>
      <c r="J51" s="475" t="str">
        <f>IF(Q51=N51,"0",IF(Q51=O51,"0",(0.01*I51*D51)))</f>
        <v>0</v>
      </c>
      <c r="K51" s="475" t="str">
        <f>IF(Q51=N51," ",IF(Q51=O51," ",IF(G51&lt;J51,"приемлемо","неприемлемо")))</f>
        <v> </v>
      </c>
      <c r="L51" s="476">
        <f>VLOOKUP(Лист2!B38,Лист2!B38:I48,6)</f>
        <v>22</v>
      </c>
      <c r="M51" s="475" t="str">
        <f>IF(Q51=N51,"0",IF(Q51=O51,"0",(0.01*L51*D51)))</f>
        <v>0</v>
      </c>
      <c r="N51" s="488">
        <f>VLOOKUP(Лист2!B38,Лист2!B38:I48,4)/1000</f>
        <v>0.005</v>
      </c>
      <c r="O51" s="476">
        <f>VLOOKUP(Лист2!B38,Лист2!B38:I48,5)/1000</f>
        <v>0.375</v>
      </c>
      <c r="P51" s="471" t="str">
        <f>IF(Q51=N51,"&lt;",IF(Q51=O51,"&gt;"," "))</f>
        <v>&gt;</v>
      </c>
      <c r="Q51" s="473">
        <f>IF(D51&lt;=N51,N51,IF(D51&gt;=O51,O51,D51))</f>
        <v>0.375</v>
      </c>
      <c r="R51" s="469" t="s">
        <v>288</v>
      </c>
      <c r="S51" s="493" t="str">
        <f>M51</f>
        <v>0</v>
      </c>
    </row>
    <row r="52" spans="1:19" ht="15.75">
      <c r="A52" s="480"/>
      <c r="B52" s="427"/>
      <c r="C52" s="310" t="e">
        <f>'ИФА аб-Стрептомицин'!F96</f>
        <v>#DIV/0!</v>
      </c>
      <c r="D52" s="478"/>
      <c r="E52" s="477"/>
      <c r="F52" s="475"/>
      <c r="G52" s="487"/>
      <c r="H52" s="475"/>
      <c r="I52" s="476"/>
      <c r="J52" s="475"/>
      <c r="K52" s="475"/>
      <c r="L52" s="476"/>
      <c r="M52" s="475"/>
      <c r="N52" s="489"/>
      <c r="O52" s="476"/>
      <c r="P52" s="472"/>
      <c r="Q52" s="474"/>
      <c r="R52" s="470"/>
      <c r="S52" s="494"/>
    </row>
    <row r="53" spans="1:19" ht="15.75">
      <c r="A53" s="479">
        <f>'ИФА аб-Стрептомицин'!E26</f>
        <v>0</v>
      </c>
      <c r="B53" s="426"/>
      <c r="C53" s="310" t="e">
        <f>'ИФА аб-Стрептомицин'!F97</f>
        <v>#DIV/0!</v>
      </c>
      <c r="D53" s="478" t="str">
        <f>'ИФА аб-Стрептомицин'!G97</f>
        <v>-</v>
      </c>
      <c r="E53" s="477">
        <f>VLOOKUP(Лист2!B50,Лист2!B50:I60,7)</f>
        <v>17</v>
      </c>
      <c r="F53" s="475" t="str">
        <f>IF(Q53=N53,"0",IF(Q53=O53,"0",(0.01*E53*D53)))</f>
        <v>0</v>
      </c>
      <c r="G53" s="486" t="str">
        <f>IF(Q53=N53,"0",IF(Q53=O53,"0",(ABS(C53-C54))))</f>
        <v>0</v>
      </c>
      <c r="H53" s="475" t="str">
        <f>IF(Q53=N53," ",IF(Q53=O53," ",IF(G53&lt;F53,"приемлемо","неприемлемо")))</f>
        <v> </v>
      </c>
      <c r="I53" s="476">
        <f>VLOOKUP(Лист2!B50,Лист2!B50:I60,8)</f>
        <v>19</v>
      </c>
      <c r="J53" s="475" t="str">
        <f>IF(Q53=N53,"0",IF(Q53=O53,"0",(0.01*I53*D53)))</f>
        <v>0</v>
      </c>
      <c r="K53" s="475" t="str">
        <f>IF(Q53=N53," ",IF(Q53=O53," ",IF(G53&lt;J53,"приемлемо","неприемлемо")))</f>
        <v> </v>
      </c>
      <c r="L53" s="476">
        <f>VLOOKUP(Лист2!B50,Лист2!B50:I60,6)</f>
        <v>22</v>
      </c>
      <c r="M53" s="475" t="str">
        <f>IF(Q53=N53,"0",IF(Q53=O53,"0",(0.01*L53*D53)))</f>
        <v>0</v>
      </c>
      <c r="N53" s="488">
        <f>VLOOKUP(Лист2!B50,Лист2!B50:I60,4)/1000</f>
        <v>0.005</v>
      </c>
      <c r="O53" s="476">
        <f>VLOOKUP(Лист2!B50,Лист2!B50:I60,5)/1000</f>
        <v>0.375</v>
      </c>
      <c r="P53" s="471" t="str">
        <f>IF(Q53=N53,"&lt;",IF(Q53=O53,"&gt;"," "))</f>
        <v>&gt;</v>
      </c>
      <c r="Q53" s="473">
        <f>IF(D53&lt;=N53,N53,IF(D53&gt;=O53,O53,D53))</f>
        <v>0.375</v>
      </c>
      <c r="R53" s="469" t="s">
        <v>288</v>
      </c>
      <c r="S53" s="493" t="str">
        <f>M53</f>
        <v>0</v>
      </c>
    </row>
    <row r="54" spans="1:19" ht="15.75">
      <c r="A54" s="480"/>
      <c r="B54" s="427"/>
      <c r="C54" s="310" t="e">
        <f>'ИФА аб-Стрептомицин'!F98</f>
        <v>#DIV/0!</v>
      </c>
      <c r="D54" s="478"/>
      <c r="E54" s="477"/>
      <c r="F54" s="475"/>
      <c r="G54" s="487"/>
      <c r="H54" s="475"/>
      <c r="I54" s="476"/>
      <c r="J54" s="475"/>
      <c r="K54" s="475"/>
      <c r="L54" s="476"/>
      <c r="M54" s="475"/>
      <c r="N54" s="489"/>
      <c r="O54" s="476"/>
      <c r="P54" s="472"/>
      <c r="Q54" s="474"/>
      <c r="R54" s="470"/>
      <c r="S54" s="494"/>
    </row>
    <row r="55" spans="1:19" ht="15.75">
      <c r="A55" s="479">
        <f>'ИФА аб-Стрептомицин'!E27</f>
        <v>0</v>
      </c>
      <c r="B55" s="426"/>
      <c r="C55" s="310" t="e">
        <f>'ИФА аб-Стрептомицин'!F99</f>
        <v>#DIV/0!</v>
      </c>
      <c r="D55" s="478" t="str">
        <f>'ИФА аб-Стрептомицин'!G99</f>
        <v>-</v>
      </c>
      <c r="E55" s="477">
        <f>VLOOKUP(Лист2!B62,Лист2!B62:I72,7)</f>
        <v>17</v>
      </c>
      <c r="F55" s="475" t="str">
        <f>IF(Q55=N55,"0",IF(Q55=O55,"0",(0.01*E55*D55)))</f>
        <v>0</v>
      </c>
      <c r="G55" s="486" t="str">
        <f>IF(Q55=N55,"0",IF(Q55=O55,"0",(ABS(C55-C56))))</f>
        <v>0</v>
      </c>
      <c r="H55" s="475" t="str">
        <f>IF(Q55=N55," ",IF(Q55=O55," ",IF(G55&lt;F55,"приемлемо","неприемлемо")))</f>
        <v> </v>
      </c>
      <c r="I55" s="476">
        <f>VLOOKUP(Лист2!B62,Лист2!B62:I72,8)</f>
        <v>19</v>
      </c>
      <c r="J55" s="475" t="str">
        <f>IF(Q55=N55,"0",IF(Q55=O55,"0",(0.01*I55*D55)))</f>
        <v>0</v>
      </c>
      <c r="K55" s="475" t="str">
        <f>IF(Q55=N55," ",IF(Q55=O55," ",IF(G55&lt;J55,"приемлемо","неприемлемо")))</f>
        <v> </v>
      </c>
      <c r="L55" s="476">
        <f>VLOOKUP(Лист2!B62,Лист2!B62:I72,6)</f>
        <v>22</v>
      </c>
      <c r="M55" s="475" t="str">
        <f>IF(Q55=N55,"0",IF(Q55=O55,"0",(0.01*L55*D55)))</f>
        <v>0</v>
      </c>
      <c r="N55" s="488">
        <f>VLOOKUP(Лист2!B62,Лист2!B62:I72,4)/1000</f>
        <v>0.005</v>
      </c>
      <c r="O55" s="476">
        <f>VLOOKUP(Лист2!B62,Лист2!B62:I72,5)/1000</f>
        <v>0.375</v>
      </c>
      <c r="P55" s="471" t="str">
        <f>IF(Q55=N55,"&lt;",IF(Q55=O55,"&gt;"," "))</f>
        <v>&gt;</v>
      </c>
      <c r="Q55" s="473">
        <f>IF(D55&lt;=N55,N55,IF(D55&gt;=O55,O55,D55))</f>
        <v>0.375</v>
      </c>
      <c r="R55" s="469" t="s">
        <v>288</v>
      </c>
      <c r="S55" s="493" t="str">
        <f>M55</f>
        <v>0</v>
      </c>
    </row>
    <row r="56" spans="1:19" ht="15.75">
      <c r="A56" s="480"/>
      <c r="B56" s="427"/>
      <c r="C56" s="310" t="e">
        <f>'ИФА аб-Стрептомицин'!F100</f>
        <v>#DIV/0!</v>
      </c>
      <c r="D56" s="478"/>
      <c r="E56" s="477"/>
      <c r="F56" s="475"/>
      <c r="G56" s="487"/>
      <c r="H56" s="475"/>
      <c r="I56" s="476"/>
      <c r="J56" s="475"/>
      <c r="K56" s="475"/>
      <c r="L56" s="476"/>
      <c r="M56" s="475"/>
      <c r="N56" s="489"/>
      <c r="O56" s="476"/>
      <c r="P56" s="472"/>
      <c r="Q56" s="474"/>
      <c r="R56" s="470"/>
      <c r="S56" s="494"/>
    </row>
    <row r="57" spans="1:19" ht="15.75">
      <c r="A57" s="479">
        <f>'ИФА аб-Стрептомицин'!E28</f>
        <v>0</v>
      </c>
      <c r="B57" s="426"/>
      <c r="C57" s="310" t="e">
        <f>'ИФА аб-Стрептомицин'!F101</f>
        <v>#DIV/0!</v>
      </c>
      <c r="D57" s="478" t="str">
        <f>'ИФА аб-Стрептомицин'!G101</f>
        <v>-</v>
      </c>
      <c r="E57" s="477">
        <f>VLOOKUP(Лист2!B74,Лист2!B74:I84,7)</f>
        <v>17</v>
      </c>
      <c r="F57" s="475" t="str">
        <f>IF(Q57=N57,"0",IF(Q57=O57,"0",(0.01*E57*D57)))</f>
        <v>0</v>
      </c>
      <c r="G57" s="486" t="str">
        <f>IF(Q57=N57,"0",IF(Q57=O57,"0",(ABS(C57-C58))))</f>
        <v>0</v>
      </c>
      <c r="H57" s="475" t="str">
        <f>IF(Q57=N57," ",IF(Q57=O57," ",IF(G57&lt;F57,"приемлемо","неприемлемо")))</f>
        <v> </v>
      </c>
      <c r="I57" s="476">
        <f>VLOOKUP(Лист2!B74,Лист2!B74:I84,8)</f>
        <v>19</v>
      </c>
      <c r="J57" s="475" t="str">
        <f>IF(Q57=N57,"0",IF(Q57=O57,"0",(0.01*I57*D57)))</f>
        <v>0</v>
      </c>
      <c r="K57" s="475" t="str">
        <f>IF(Q57=N57," ",IF(Q57=O57," ",IF(G57&lt;J57,"приемлемо","неприемлемо")))</f>
        <v> </v>
      </c>
      <c r="L57" s="476">
        <f>VLOOKUP(Лист2!B74,Лист2!B74:I84,6)</f>
        <v>22</v>
      </c>
      <c r="M57" s="475" t="str">
        <f>IF(Q57=N57,"0",IF(Q57=O57,"0",(0.01*L57*D57)))</f>
        <v>0</v>
      </c>
      <c r="N57" s="488">
        <f>VLOOKUP(Лист2!B74,Лист2!B74:I84,4)/1000</f>
        <v>0.005</v>
      </c>
      <c r="O57" s="476">
        <f>VLOOKUP(Лист2!B74,Лист2!B74:I84,5)/1000</f>
        <v>0.375</v>
      </c>
      <c r="P57" s="471" t="str">
        <f>IF(Q57=N57,"&lt;",IF(Q57=O57,"&gt;"," "))</f>
        <v>&gt;</v>
      </c>
      <c r="Q57" s="473">
        <f>IF(D57&lt;=N57,N57,IF(D57&gt;=O57,O57,D57))</f>
        <v>0.375</v>
      </c>
      <c r="R57" s="469" t="s">
        <v>288</v>
      </c>
      <c r="S57" s="493" t="str">
        <f>M57</f>
        <v>0</v>
      </c>
    </row>
    <row r="58" spans="1:19" ht="15.75">
      <c r="A58" s="480"/>
      <c r="B58" s="427"/>
      <c r="C58" s="310" t="e">
        <f>'ИФА аб-Стрептомицин'!F102</f>
        <v>#DIV/0!</v>
      </c>
      <c r="D58" s="478"/>
      <c r="E58" s="477"/>
      <c r="F58" s="475"/>
      <c r="G58" s="487"/>
      <c r="H58" s="475"/>
      <c r="I58" s="476"/>
      <c r="J58" s="475"/>
      <c r="K58" s="475"/>
      <c r="L58" s="476"/>
      <c r="M58" s="475"/>
      <c r="N58" s="489"/>
      <c r="O58" s="476"/>
      <c r="P58" s="472"/>
      <c r="Q58" s="474"/>
      <c r="R58" s="470"/>
      <c r="S58" s="494"/>
    </row>
    <row r="59" spans="1:19" ht="15.75">
      <c r="A59" s="479">
        <f>'ИФА аб-Стрептомицин'!E29</f>
        <v>0</v>
      </c>
      <c r="B59" s="426"/>
      <c r="C59" s="310" t="e">
        <f>'ИФА аб-Стрептомицин'!F103</f>
        <v>#DIV/0!</v>
      </c>
      <c r="D59" s="478" t="str">
        <f>'ИФА аб-Стрептомицин'!G103</f>
        <v>-</v>
      </c>
      <c r="E59" s="477">
        <f>VLOOKUP(Лист2!B86,Лист2!B86:I96,7)</f>
        <v>17</v>
      </c>
      <c r="F59" s="475" t="str">
        <f>IF(Q59=N59,"0",IF(Q59=O59,"0",(0.01*E59*D59)))</f>
        <v>0</v>
      </c>
      <c r="G59" s="486" t="str">
        <f>IF(Q59=N59,"0",IF(Q59=O59,"0",(ABS(C59-C60))))</f>
        <v>0</v>
      </c>
      <c r="H59" s="475" t="str">
        <f>IF(Q59=N59," ",IF(Q59=O59," ",IF(G59&lt;F59,"приемлемо","неприемлемо")))</f>
        <v> </v>
      </c>
      <c r="I59" s="476">
        <f>VLOOKUP(Лист2!B86,Лист2!B86:I96,8)</f>
        <v>19</v>
      </c>
      <c r="J59" s="475" t="str">
        <f>IF(Q59=N59,"0",IF(Q59=O59,"0",(0.01*I59*D59)))</f>
        <v>0</v>
      </c>
      <c r="K59" s="475" t="str">
        <f>IF(Q59=N59," ",IF(Q59=O59," ",IF(G59&lt;J59,"приемлемо","неприемлемо")))</f>
        <v> </v>
      </c>
      <c r="L59" s="476">
        <f>VLOOKUP(Лист2!B86,Лист2!B86:I96,6)</f>
        <v>22</v>
      </c>
      <c r="M59" s="475" t="str">
        <f>IF(Q59=N59,"0",IF(Q59=O59,"0",(0.01*L59*D59)))</f>
        <v>0</v>
      </c>
      <c r="N59" s="488">
        <f>VLOOKUP(Лист2!B86,Лист2!B86:I96,4)/1000</f>
        <v>0.005</v>
      </c>
      <c r="O59" s="476">
        <f>VLOOKUP(Лист2!B86,Лист2!B86:I96,5)/1000</f>
        <v>0.375</v>
      </c>
      <c r="P59" s="471" t="str">
        <f>IF(Q59=N59,"&lt;",IF(Q59=O59,"&gt;"," "))</f>
        <v>&gt;</v>
      </c>
      <c r="Q59" s="473">
        <f>IF(D59&lt;=N59,N59,IF(D59&gt;=O59,O59,D59))</f>
        <v>0.375</v>
      </c>
      <c r="R59" s="469" t="s">
        <v>288</v>
      </c>
      <c r="S59" s="493" t="str">
        <f>M59</f>
        <v>0</v>
      </c>
    </row>
    <row r="60" spans="1:19" ht="15.75">
      <c r="A60" s="480"/>
      <c r="B60" s="427"/>
      <c r="C60" s="310" t="e">
        <f>'ИФА аб-Стрептомицин'!F104</f>
        <v>#DIV/0!</v>
      </c>
      <c r="D60" s="478"/>
      <c r="E60" s="477"/>
      <c r="F60" s="475"/>
      <c r="G60" s="487"/>
      <c r="H60" s="475"/>
      <c r="I60" s="476"/>
      <c r="J60" s="475"/>
      <c r="K60" s="475"/>
      <c r="L60" s="476"/>
      <c r="M60" s="475"/>
      <c r="N60" s="489"/>
      <c r="O60" s="476"/>
      <c r="P60" s="472"/>
      <c r="Q60" s="474"/>
      <c r="R60" s="470"/>
      <c r="S60" s="494"/>
    </row>
    <row r="61" spans="1:19" ht="15.75">
      <c r="A61" s="479">
        <f>'ИФА аб-Стрептомицин'!E30</f>
        <v>0</v>
      </c>
      <c r="B61" s="426"/>
      <c r="C61" s="310" t="e">
        <f>'ИФА аб-Стрептомицин'!F105</f>
        <v>#DIV/0!</v>
      </c>
      <c r="D61" s="478" t="str">
        <f>'ИФА аб-Стрептомицин'!G105</f>
        <v>-</v>
      </c>
      <c r="E61" s="477">
        <f>VLOOKUP(Лист2!B98,Лист2!B98:I108,7)</f>
        <v>17</v>
      </c>
      <c r="F61" s="475" t="str">
        <f>IF(Q61=N61,"0",IF(Q61=O61,"0",(0.01*E61*D61)))</f>
        <v>0</v>
      </c>
      <c r="G61" s="486" t="str">
        <f>IF(Q61=N61,"0",IF(Q61=O61,"0",(ABS(C61-C62))))</f>
        <v>0</v>
      </c>
      <c r="H61" s="475" t="str">
        <f>IF(Q61=N61," ",IF(Q61=O61," ",IF(G61&lt;F61,"приемлемо","неприемлемо")))</f>
        <v> </v>
      </c>
      <c r="I61" s="476">
        <f>VLOOKUP(Лист2!B98,Лист2!B98:I108,8)</f>
        <v>19</v>
      </c>
      <c r="J61" s="475" t="str">
        <f>IF(Q61=N61,"0",IF(Q61=O61,"0",(0.01*I61*D61)))</f>
        <v>0</v>
      </c>
      <c r="K61" s="475" t="str">
        <f>IF(Q61=N61," ",IF(Q61=O61," ",IF(G61&lt;J61,"приемлемо","неприемлемо")))</f>
        <v> </v>
      </c>
      <c r="L61" s="476">
        <f>VLOOKUP(Лист2!B98,Лист2!B98:I108,6)</f>
        <v>22</v>
      </c>
      <c r="M61" s="475" t="str">
        <f>IF(Q61=N61,"0",IF(Q61=O61,"0",(0.01*L61*D61)))</f>
        <v>0</v>
      </c>
      <c r="N61" s="488">
        <f>VLOOKUP(Лист2!B98,Лист2!B98:I108,4)/1000</f>
        <v>0.005</v>
      </c>
      <c r="O61" s="476">
        <f>VLOOKUP(Лист2!B98,Лист2!B98:I108,5)/1000</f>
        <v>0.375</v>
      </c>
      <c r="P61" s="471" t="str">
        <f>IF(Q61=N61,"&lt;",IF(Q61=O61,"&gt;"," "))</f>
        <v>&gt;</v>
      </c>
      <c r="Q61" s="473">
        <f>IF(D61&lt;=N61,N61,IF(D61&gt;=O61,O61,D61))</f>
        <v>0.375</v>
      </c>
      <c r="R61" s="469" t="s">
        <v>288</v>
      </c>
      <c r="S61" s="493" t="str">
        <f>M61</f>
        <v>0</v>
      </c>
    </row>
    <row r="62" spans="1:19" ht="15.75">
      <c r="A62" s="480"/>
      <c r="B62" s="427"/>
      <c r="C62" s="310" t="e">
        <f>'ИФА аб-Стрептомицин'!F106</f>
        <v>#DIV/0!</v>
      </c>
      <c r="D62" s="478"/>
      <c r="E62" s="477"/>
      <c r="F62" s="475"/>
      <c r="G62" s="487"/>
      <c r="H62" s="475"/>
      <c r="I62" s="476"/>
      <c r="J62" s="475"/>
      <c r="K62" s="475"/>
      <c r="L62" s="476"/>
      <c r="M62" s="475"/>
      <c r="N62" s="489"/>
      <c r="O62" s="476"/>
      <c r="P62" s="472"/>
      <c r="Q62" s="474"/>
      <c r="R62" s="470"/>
      <c r="S62" s="494"/>
    </row>
    <row r="63" spans="1:19" ht="15.75">
      <c r="A63" s="479">
        <f>'ИФА аб-Стрептомицин'!E31</f>
        <v>0</v>
      </c>
      <c r="B63" s="426"/>
      <c r="C63" s="310" t="e">
        <f>'ИФА аб-Стрептомицин'!F107</f>
        <v>#DIV/0!</v>
      </c>
      <c r="D63" s="478" t="str">
        <f>'ИФА аб-Стрептомицин'!G107</f>
        <v>-</v>
      </c>
      <c r="E63" s="477">
        <f>VLOOKUP(Лист2!B110,Лист2!B110:I120,7)</f>
        <v>17</v>
      </c>
      <c r="F63" s="475" t="str">
        <f>IF(Q63=N63,"0",IF(Q63=O63,"0",(0.01*E63*D63)))</f>
        <v>0</v>
      </c>
      <c r="G63" s="486" t="str">
        <f>IF(Q63=N63,"0",IF(Q63=O63,"0",(ABS(C63-C64))))</f>
        <v>0</v>
      </c>
      <c r="H63" s="475" t="str">
        <f>IF(Q63=N63," ",IF(Q63=O63," ",IF(G63&lt;F63,"приемлемо","неприемлемо")))</f>
        <v> </v>
      </c>
      <c r="I63" s="476">
        <f>VLOOKUP(Лист2!B110,Лист2!B110:I120,8)</f>
        <v>19</v>
      </c>
      <c r="J63" s="475" t="str">
        <f>IF(Q63=N63,"0",IF(Q63=O63,"0",(0.01*I63*D63)))</f>
        <v>0</v>
      </c>
      <c r="K63" s="475" t="str">
        <f>IF(Q63=N63," ",IF(Q63=O63," ",IF(G63&lt;J63,"приемлемо","неприемлемо")))</f>
        <v> </v>
      </c>
      <c r="L63" s="476">
        <f>VLOOKUP(Лист2!B110,Лист2!B110:I120,6)</f>
        <v>22</v>
      </c>
      <c r="M63" s="475" t="str">
        <f>IF(Q63=N63,"0",IF(Q63=O63,"0",(0.01*L63*D63)))</f>
        <v>0</v>
      </c>
      <c r="N63" s="488">
        <f>VLOOKUP(Лист2!B110,Лист2!B110:I120,4)/1000</f>
        <v>0.005</v>
      </c>
      <c r="O63" s="476">
        <f>VLOOKUP(Лист2!B110,Лист2!B110:I120,5)/1000</f>
        <v>0.375</v>
      </c>
      <c r="P63" s="471" t="str">
        <f>IF(Q63=N63,"&lt;",IF(Q63=O63,"&gt;"," "))</f>
        <v>&gt;</v>
      </c>
      <c r="Q63" s="473">
        <f>IF(D63&lt;=N63,N63,IF(D63&gt;=O63,O63,D63))</f>
        <v>0.375</v>
      </c>
      <c r="R63" s="469" t="s">
        <v>288</v>
      </c>
      <c r="S63" s="493" t="str">
        <f>M63</f>
        <v>0</v>
      </c>
    </row>
    <row r="64" spans="1:19" ht="15.75">
      <c r="A64" s="480"/>
      <c r="B64" s="427"/>
      <c r="C64" s="310" t="e">
        <f>'ИФА аб-Стрептомицин'!F108</f>
        <v>#DIV/0!</v>
      </c>
      <c r="D64" s="478"/>
      <c r="E64" s="477"/>
      <c r="F64" s="475"/>
      <c r="G64" s="487"/>
      <c r="H64" s="475"/>
      <c r="I64" s="476"/>
      <c r="J64" s="475"/>
      <c r="K64" s="475"/>
      <c r="L64" s="476"/>
      <c r="M64" s="475"/>
      <c r="N64" s="489"/>
      <c r="O64" s="476"/>
      <c r="P64" s="472"/>
      <c r="Q64" s="474"/>
      <c r="R64" s="470"/>
      <c r="S64" s="494"/>
    </row>
    <row r="65" spans="1:19" ht="15.75">
      <c r="A65" s="479">
        <f>'ИФА аб-Стрептомицин'!G24</f>
        <v>0</v>
      </c>
      <c r="B65" s="426"/>
      <c r="C65" s="310" t="e">
        <f>'ИФА аб-Стрептомицин'!F109</f>
        <v>#DIV/0!</v>
      </c>
      <c r="D65" s="478" t="str">
        <f>'ИФА аб-Стрептомицин'!G109</f>
        <v>-</v>
      </c>
      <c r="E65" s="477">
        <f>VLOOKUP(Лист2!B122,Лист2!B122:I132,7)</f>
        <v>17</v>
      </c>
      <c r="F65" s="475" t="str">
        <f>IF(Q65=N65,"0",IF(Q65=O65,"0",(0.01*E65*D65)))</f>
        <v>0</v>
      </c>
      <c r="G65" s="486" t="str">
        <f>IF(Q65=N65,"0",IF(Q65=O65,"0",(ABS(C65-C66))))</f>
        <v>0</v>
      </c>
      <c r="H65" s="475" t="str">
        <f>IF(Q65=N65," ",IF(Q65=O65," ",IF(G65&lt;F65,"приемлемо","неприемлемо")))</f>
        <v> </v>
      </c>
      <c r="I65" s="476">
        <f>VLOOKUP(Лист2!B122,Лист2!B122:I132,8)</f>
        <v>19</v>
      </c>
      <c r="J65" s="475" t="str">
        <f>IF(Q65=N65,"0",IF(Q65=O65,"0",(0.01*I65*D65)))</f>
        <v>0</v>
      </c>
      <c r="K65" s="475" t="str">
        <f>IF(Q65=N65," ",IF(Q65=O65," ",IF(G65&lt;J65,"приемлемо","неприемлемо")))</f>
        <v> </v>
      </c>
      <c r="L65" s="476">
        <f>VLOOKUP(Лист2!B122,Лист2!B122:I132,6)</f>
        <v>22</v>
      </c>
      <c r="M65" s="475" t="str">
        <f>IF(Q65=N65,"0",IF(Q65=O65,"0",(0.01*L65*D65)))</f>
        <v>0</v>
      </c>
      <c r="N65" s="488">
        <f>VLOOKUP(Лист2!B122,Лист2!B122:I132,4)/1000</f>
        <v>0.005</v>
      </c>
      <c r="O65" s="476">
        <f>VLOOKUP(Лист2!B122,Лист2!B122:I132,5)/1000</f>
        <v>0.375</v>
      </c>
      <c r="P65" s="471" t="str">
        <f>IF(Q65=N65,"&lt;",IF(Q65=O65,"&gt;"," "))</f>
        <v>&gt;</v>
      </c>
      <c r="Q65" s="473">
        <f>IF(D65&lt;=N65,N65,IF(D65&gt;=O65,O65,D65))</f>
        <v>0.375</v>
      </c>
      <c r="R65" s="469" t="s">
        <v>288</v>
      </c>
      <c r="S65" s="493" t="str">
        <f>M65</f>
        <v>0</v>
      </c>
    </row>
    <row r="66" spans="1:19" ht="15.75">
      <c r="A66" s="480"/>
      <c r="B66" s="427"/>
      <c r="C66" s="310" t="e">
        <f>'ИФА аб-Стрептомицин'!F110</f>
        <v>#DIV/0!</v>
      </c>
      <c r="D66" s="478"/>
      <c r="E66" s="477"/>
      <c r="F66" s="475"/>
      <c r="G66" s="487"/>
      <c r="H66" s="475"/>
      <c r="I66" s="476"/>
      <c r="J66" s="475"/>
      <c r="K66" s="475"/>
      <c r="L66" s="476"/>
      <c r="M66" s="475"/>
      <c r="N66" s="489"/>
      <c r="O66" s="476"/>
      <c r="P66" s="472"/>
      <c r="Q66" s="474"/>
      <c r="R66" s="470"/>
      <c r="S66" s="494"/>
    </row>
    <row r="67" spans="1:19" ht="15.75">
      <c r="A67" s="479">
        <f>'ИФА аб-Стрептомицин'!G25</f>
        <v>0</v>
      </c>
      <c r="B67" s="426"/>
      <c r="C67" s="310" t="e">
        <f>'ИФА аб-Стрептомицин'!F111</f>
        <v>#DIV/0!</v>
      </c>
      <c r="D67" s="478" t="str">
        <f>'ИФА аб-Стрептомицин'!G111</f>
        <v>-</v>
      </c>
      <c r="E67" s="477">
        <f>VLOOKUP(Лист2!B134,Лист2!B134:I144,7)</f>
        <v>17</v>
      </c>
      <c r="F67" s="475" t="str">
        <f>IF(Q67=N67,"0",IF(Q67=O67,"0",(0.01*E67*D67)))</f>
        <v>0</v>
      </c>
      <c r="G67" s="486" t="str">
        <f>IF(Q67=N67,"0",IF(Q67=O67,"0",(ABS(C67-C68))))</f>
        <v>0</v>
      </c>
      <c r="H67" s="475" t="str">
        <f>IF(Q67=N67," ",IF(Q67=O67," ",IF(G67&lt;F67,"приемлемо","неприемлемо")))</f>
        <v> </v>
      </c>
      <c r="I67" s="476">
        <f>VLOOKUP(Лист2!B134,Лист2!B134:I144,8)</f>
        <v>19</v>
      </c>
      <c r="J67" s="475" t="str">
        <f>IF(Q67=N67,"0",IF(Q67=O67,"0",(0.01*I67*D67)))</f>
        <v>0</v>
      </c>
      <c r="K67" s="475" t="str">
        <f>IF(Q67=N67," ",IF(Q67=O67," ",IF(G67&lt;J67,"приемлемо","неприемлемо")))</f>
        <v> </v>
      </c>
      <c r="L67" s="476">
        <f>VLOOKUP(Лист2!B134,Лист2!B134:I144,6)</f>
        <v>22</v>
      </c>
      <c r="M67" s="475" t="str">
        <f>IF(Q67=N67,"0",IF(Q67=O67,"0",(0.01*L67*D67)))</f>
        <v>0</v>
      </c>
      <c r="N67" s="488">
        <f>VLOOKUP(Лист2!B134,Лист2!B134:I144,4)/1000</f>
        <v>0.005</v>
      </c>
      <c r="O67" s="476">
        <f>VLOOKUP(Лист2!B134,Лист2!B134:I144,5)/1000</f>
        <v>0.375</v>
      </c>
      <c r="P67" s="471" t="str">
        <f>IF(Q67=N67,"&lt;",IF(Q67=O67,"&gt;"," "))</f>
        <v>&gt;</v>
      </c>
      <c r="Q67" s="473">
        <f>IF(D67&lt;=N67,N67,IF(D67&gt;=O67,O67,D67))</f>
        <v>0.375</v>
      </c>
      <c r="R67" s="469" t="s">
        <v>288</v>
      </c>
      <c r="S67" s="493" t="str">
        <f>M67</f>
        <v>0</v>
      </c>
    </row>
    <row r="68" spans="1:19" ht="15.75">
      <c r="A68" s="480"/>
      <c r="B68" s="427"/>
      <c r="C68" s="310" t="e">
        <f>'ИФА аб-Стрептомицин'!F112</f>
        <v>#DIV/0!</v>
      </c>
      <c r="D68" s="478"/>
      <c r="E68" s="477"/>
      <c r="F68" s="475"/>
      <c r="G68" s="487"/>
      <c r="H68" s="475"/>
      <c r="I68" s="476"/>
      <c r="J68" s="475"/>
      <c r="K68" s="475"/>
      <c r="L68" s="476"/>
      <c r="M68" s="475"/>
      <c r="N68" s="489"/>
      <c r="O68" s="476"/>
      <c r="P68" s="472"/>
      <c r="Q68" s="474"/>
      <c r="R68" s="470"/>
      <c r="S68" s="494"/>
    </row>
    <row r="69" spans="1:19" ht="15.75">
      <c r="A69" s="479">
        <f>'ИФА аб-Стрептомицин'!H26</f>
        <v>0</v>
      </c>
      <c r="B69" s="426"/>
      <c r="C69" s="310" t="e">
        <f>'ИФА аб-Стрептомицин'!F113</f>
        <v>#DIV/0!</v>
      </c>
      <c r="D69" s="478" t="str">
        <f>'ИФА аб-Стрептомицин'!G113</f>
        <v>-</v>
      </c>
      <c r="E69" s="477">
        <f>VLOOKUP(Лист2!B146,Лист2!B146:I156,7)</f>
        <v>17</v>
      </c>
      <c r="F69" s="475" t="str">
        <f>IF(Q69=N69,"0",IF(Q69=O69,"0",(0.01*E69*D69)))</f>
        <v>0</v>
      </c>
      <c r="G69" s="486" t="str">
        <f>IF(Q69=N69,"0",IF(Q69=O69,"0",(ABS(C69-C70))))</f>
        <v>0</v>
      </c>
      <c r="H69" s="475" t="str">
        <f>IF(Q69=N69," ",IF(Q69=O69," ",IF(G69&lt;F69,"приемлемо","неприемлемо")))</f>
        <v> </v>
      </c>
      <c r="I69" s="476">
        <f>VLOOKUP(Лист2!B146,Лист2!B146:I156,8)</f>
        <v>19</v>
      </c>
      <c r="J69" s="475" t="str">
        <f>IF(Q69=N69,"0",IF(Q69=O69,"0",(0.01*I69*D69)))</f>
        <v>0</v>
      </c>
      <c r="K69" s="475" t="str">
        <f>IF(Q69=N69," ",IF(Q69=O69," ",IF(G69&lt;J69,"приемлемо","неприемлемо")))</f>
        <v> </v>
      </c>
      <c r="L69" s="476">
        <f>VLOOKUP(Лист2!B146,Лист2!B146:I156,6)</f>
        <v>22</v>
      </c>
      <c r="M69" s="475" t="str">
        <f>IF(Q69=N69,"0",IF(Q69=O69,"0",(0.01*L69*D69)))</f>
        <v>0</v>
      </c>
      <c r="N69" s="488">
        <f>VLOOKUP(Лист2!B146,Лист2!B146:I156,4)/1000</f>
        <v>0.005</v>
      </c>
      <c r="O69" s="476">
        <f>VLOOKUP(Лист2!B146,Лист2!B146:I156,5)/1000</f>
        <v>0.375</v>
      </c>
      <c r="P69" s="471" t="str">
        <f>IF(Q69=N69,"&lt;",IF(Q69=O69,"&gt;"," "))</f>
        <v>&gt;</v>
      </c>
      <c r="Q69" s="473">
        <f>IF(D69&lt;=N69,N69,IF(D69&gt;=O69,O69,D69))</f>
        <v>0.375</v>
      </c>
      <c r="R69" s="469" t="s">
        <v>288</v>
      </c>
      <c r="S69" s="493" t="str">
        <f>M69</f>
        <v>0</v>
      </c>
    </row>
    <row r="70" spans="1:19" ht="15.75">
      <c r="A70" s="480"/>
      <c r="B70" s="427"/>
      <c r="C70" s="310" t="e">
        <f>'ИФА аб-Стрептомицин'!F114</f>
        <v>#DIV/0!</v>
      </c>
      <c r="D70" s="478"/>
      <c r="E70" s="477"/>
      <c r="F70" s="475"/>
      <c r="G70" s="487"/>
      <c r="H70" s="475"/>
      <c r="I70" s="476"/>
      <c r="J70" s="475"/>
      <c r="K70" s="475"/>
      <c r="L70" s="476"/>
      <c r="M70" s="475"/>
      <c r="N70" s="489"/>
      <c r="O70" s="476"/>
      <c r="P70" s="472"/>
      <c r="Q70" s="474"/>
      <c r="R70" s="470"/>
      <c r="S70" s="494"/>
    </row>
    <row r="71" spans="1:19" ht="15.75">
      <c r="A71" s="479">
        <f>'ИФА аб-Стрептомицин'!G27</f>
        <v>0</v>
      </c>
      <c r="B71" s="426"/>
      <c r="C71" s="310" t="e">
        <f>'ИФА аб-Стрептомицин'!F115</f>
        <v>#DIV/0!</v>
      </c>
      <c r="D71" s="478" t="str">
        <f>'ИФА аб-Стрептомицин'!G115</f>
        <v>-</v>
      </c>
      <c r="E71" s="477">
        <f>VLOOKUP(Лист2!B158,Лист2!B158:I168,7)</f>
        <v>17</v>
      </c>
      <c r="F71" s="475" t="str">
        <f>IF(Q71=N71,"0",IF(Q71=O71,"0",(0.01*E71*D71)))</f>
        <v>0</v>
      </c>
      <c r="G71" s="486" t="str">
        <f>IF(Q71=N71,"0",IF(Q71=O71,"0",(ABS(C71-C72))))</f>
        <v>0</v>
      </c>
      <c r="H71" s="475" t="str">
        <f>IF(Q71=N71," ",IF(Q71=O71," ",IF(G71&lt;F71,"приемлемо","неприемлемо")))</f>
        <v> </v>
      </c>
      <c r="I71" s="476">
        <f>VLOOKUP(Лист2!B158,Лист2!B158:I168,8)</f>
        <v>19</v>
      </c>
      <c r="J71" s="475" t="str">
        <f>IF(Q71=N71,"0",IF(Q71=O71,"0",(0.01*I71*D71)))</f>
        <v>0</v>
      </c>
      <c r="K71" s="475" t="str">
        <f>IF(Q71=N71," ",IF(Q71=O71," ",IF(G71&lt;J71,"приемлемо","неприемлемо")))</f>
        <v> </v>
      </c>
      <c r="L71" s="476">
        <f>VLOOKUP(Лист2!B158,Лист2!B158:I168,6)</f>
        <v>22</v>
      </c>
      <c r="M71" s="475" t="str">
        <f>IF(Q71=N71,"0",IF(Q71=O71,"0",(0.01*L71*D71)))</f>
        <v>0</v>
      </c>
      <c r="N71" s="488">
        <f>VLOOKUP(Лист2!B158,Лист2!B158:I168,4)/1000</f>
        <v>0.005</v>
      </c>
      <c r="O71" s="476">
        <f>VLOOKUP(Лист2!B158,Лист2!B158:I168,5)/1000</f>
        <v>0.375</v>
      </c>
      <c r="P71" s="471" t="str">
        <f>IF(Q71=N71,"&lt;",IF(Q71=O71,"&gt;"," "))</f>
        <v>&gt;</v>
      </c>
      <c r="Q71" s="473">
        <f>IF(D71&lt;=N71,N71,IF(D71&gt;=O71,O71,D71))</f>
        <v>0.375</v>
      </c>
      <c r="R71" s="469" t="s">
        <v>288</v>
      </c>
      <c r="S71" s="493" t="str">
        <f>M71</f>
        <v>0</v>
      </c>
    </row>
    <row r="72" spans="1:19" ht="15.75">
      <c r="A72" s="480"/>
      <c r="B72" s="427"/>
      <c r="C72" s="310" t="e">
        <f>'ИФА аб-Стрептомицин'!F116</f>
        <v>#DIV/0!</v>
      </c>
      <c r="D72" s="478"/>
      <c r="E72" s="477"/>
      <c r="F72" s="475"/>
      <c r="G72" s="487"/>
      <c r="H72" s="475"/>
      <c r="I72" s="476"/>
      <c r="J72" s="475"/>
      <c r="K72" s="475"/>
      <c r="L72" s="476"/>
      <c r="M72" s="475"/>
      <c r="N72" s="489"/>
      <c r="O72" s="476"/>
      <c r="P72" s="472"/>
      <c r="Q72" s="474"/>
      <c r="R72" s="470"/>
      <c r="S72" s="494"/>
    </row>
    <row r="73" spans="1:19" ht="15.75">
      <c r="A73" s="479">
        <f>'ИФА аб-Стрептомицин'!G28</f>
        <v>0</v>
      </c>
      <c r="B73" s="426"/>
      <c r="C73" s="310" t="e">
        <f>'ИФА аб-Стрептомицин'!F117</f>
        <v>#DIV/0!</v>
      </c>
      <c r="D73" s="478" t="str">
        <f>'ИФА аб-Стрептомицин'!G117</f>
        <v>-</v>
      </c>
      <c r="E73" s="477">
        <f>VLOOKUP(Лист2!B170,Лист2!B170:I180,7)</f>
        <v>17</v>
      </c>
      <c r="F73" s="475" t="str">
        <f>IF(Q73=N73,"0",IF(Q73=O73,"0",(0.01*E73*D73)))</f>
        <v>0</v>
      </c>
      <c r="G73" s="486" t="str">
        <f>IF(Q73=N73,"0",IF(Q73=O73,"0",(ABS(C73-C74))))</f>
        <v>0</v>
      </c>
      <c r="H73" s="475" t="str">
        <f>IF(Q73=N73," ",IF(Q73=O73," ",IF(G73&lt;F73,"приемлемо","неприемлемо")))</f>
        <v> </v>
      </c>
      <c r="I73" s="476">
        <f>VLOOKUP(Лист2!B170,Лист2!B170:I180,8)</f>
        <v>19</v>
      </c>
      <c r="J73" s="475" t="str">
        <f>IF(Q73=N73,"0",IF(Q73=O73,"0",(0.01*I73*D73)))</f>
        <v>0</v>
      </c>
      <c r="K73" s="475" t="str">
        <f>IF(Q73=N73," ",IF(Q73=O73," ",IF(G73&lt;J73,"приемлемо","неприемлемо")))</f>
        <v> </v>
      </c>
      <c r="L73" s="476">
        <f>VLOOKUP(Лист2!B170,Лист2!B170:I180,6)</f>
        <v>22</v>
      </c>
      <c r="M73" s="475" t="str">
        <f>IF(Q73=N73,"0",IF(Q73=O73,"0",(0.01*L73*D73)))</f>
        <v>0</v>
      </c>
      <c r="N73" s="488">
        <f>VLOOKUP(Лист2!B170,Лист2!B170:I180,4)/1000</f>
        <v>0.005</v>
      </c>
      <c r="O73" s="476">
        <f>VLOOKUP(Лист2!B170,Лист2!B170:I180,5)/1000</f>
        <v>0.375</v>
      </c>
      <c r="P73" s="471" t="str">
        <f>IF(Q73=N73,"&lt;",IF(Q73=O73,"&gt;"," "))</f>
        <v>&gt;</v>
      </c>
      <c r="Q73" s="473">
        <f>IF(D73&lt;=N73,N73,IF(D73&gt;=O73,O73,D73))</f>
        <v>0.375</v>
      </c>
      <c r="R73" s="469" t="s">
        <v>288</v>
      </c>
      <c r="S73" s="493" t="str">
        <f>M73</f>
        <v>0</v>
      </c>
    </row>
    <row r="74" spans="1:19" ht="15.75">
      <c r="A74" s="480"/>
      <c r="B74" s="427"/>
      <c r="C74" s="310" t="e">
        <f>'ИФА аб-Стрептомицин'!F118</f>
        <v>#DIV/0!</v>
      </c>
      <c r="D74" s="478"/>
      <c r="E74" s="477"/>
      <c r="F74" s="475"/>
      <c r="G74" s="487"/>
      <c r="H74" s="475"/>
      <c r="I74" s="476"/>
      <c r="J74" s="475"/>
      <c r="K74" s="475"/>
      <c r="L74" s="476"/>
      <c r="M74" s="475"/>
      <c r="N74" s="489"/>
      <c r="O74" s="476"/>
      <c r="P74" s="472"/>
      <c r="Q74" s="474"/>
      <c r="R74" s="470"/>
      <c r="S74" s="494"/>
    </row>
    <row r="75" spans="1:19" ht="15.75">
      <c r="A75" s="479">
        <f>'ИФА аб-Стрептомицин'!G29</f>
        <v>0</v>
      </c>
      <c r="B75" s="426"/>
      <c r="C75" s="310" t="e">
        <f>'ИФА аб-Стрептомицин'!F119</f>
        <v>#DIV/0!</v>
      </c>
      <c r="D75" s="478" t="str">
        <f>'ИФА аб-Стрептомицин'!G119</f>
        <v>-</v>
      </c>
      <c r="E75" s="477">
        <f>VLOOKUP(Лист2!B182,Лист2!B182:I192,7)</f>
        <v>17</v>
      </c>
      <c r="F75" s="475" t="str">
        <f>IF(Q75=N75,"0",IF(Q75=O75,"0",(0.01*E75*D75)))</f>
        <v>0</v>
      </c>
      <c r="G75" s="486" t="str">
        <f>IF(Q75=N75,"0",IF(Q75=O75,"0",(ABS(C75-C76))))</f>
        <v>0</v>
      </c>
      <c r="H75" s="475" t="str">
        <f>IF(Q75=N75," ",IF(Q75=O75," ",IF(G75&lt;F75,"приемлемо","неприемлемо")))</f>
        <v> </v>
      </c>
      <c r="I75" s="476">
        <f>VLOOKUP(Лист2!B182,Лист2!B182:I192,8)</f>
        <v>19</v>
      </c>
      <c r="J75" s="475" t="str">
        <f>IF(Q75=N75,"0",IF(Q75=O75,"0",(0.01*I75*D75)))</f>
        <v>0</v>
      </c>
      <c r="K75" s="475" t="str">
        <f>IF(Q75=N75," ",IF(Q75=O75," ",IF(G75&lt;J75,"приемлемо","неприемлемо")))</f>
        <v> </v>
      </c>
      <c r="L75" s="476">
        <f>VLOOKUP(Лист2!B182,Лист2!B182:I192,6)</f>
        <v>22</v>
      </c>
      <c r="M75" s="475" t="str">
        <f>IF(Q75=N75,"0",IF(Q75=O75,"0",(0.01*L75*D75)))</f>
        <v>0</v>
      </c>
      <c r="N75" s="488">
        <f>VLOOKUP(Лист2!B182,Лист2!B182:I192,4)/1000</f>
        <v>0.005</v>
      </c>
      <c r="O75" s="476">
        <f>VLOOKUP(Лист2!B182,Лист2!B182:I192,5)/1000</f>
        <v>0.375</v>
      </c>
      <c r="P75" s="471" t="str">
        <f>IF(Q75=N75,"&lt;",IF(Q75=O75,"&gt;"," "))</f>
        <v>&gt;</v>
      </c>
      <c r="Q75" s="473">
        <f>IF(D75&lt;=N75,N75,IF(D75&gt;=O75,O75,D75))</f>
        <v>0.375</v>
      </c>
      <c r="R75" s="469" t="s">
        <v>288</v>
      </c>
      <c r="S75" s="493" t="str">
        <f>M75</f>
        <v>0</v>
      </c>
    </row>
    <row r="76" spans="1:19" ht="15.75">
      <c r="A76" s="480"/>
      <c r="B76" s="427"/>
      <c r="C76" s="310" t="e">
        <f>'ИФА аб-Стрептомицин'!F120</f>
        <v>#DIV/0!</v>
      </c>
      <c r="D76" s="478"/>
      <c r="E76" s="477"/>
      <c r="F76" s="475"/>
      <c r="G76" s="487"/>
      <c r="H76" s="475"/>
      <c r="I76" s="476"/>
      <c r="J76" s="475"/>
      <c r="K76" s="475"/>
      <c r="L76" s="476"/>
      <c r="M76" s="475"/>
      <c r="N76" s="489"/>
      <c r="O76" s="476"/>
      <c r="P76" s="472"/>
      <c r="Q76" s="474"/>
      <c r="R76" s="470"/>
      <c r="S76" s="494"/>
    </row>
    <row r="77" spans="1:19" ht="15.75">
      <c r="A77" s="479">
        <f>'ИФА аб-Стрептомицин'!G30</f>
        <v>0</v>
      </c>
      <c r="B77" s="426"/>
      <c r="C77" s="310" t="e">
        <f>'ИФА аб-Стрептомицин'!F121</f>
        <v>#DIV/0!</v>
      </c>
      <c r="D77" s="478" t="str">
        <f>'ИФА аб-Стрептомицин'!G121</f>
        <v>-</v>
      </c>
      <c r="E77" s="477">
        <f>VLOOKUP(Лист2!B194,Лист2!B194:I204,7)</f>
        <v>17</v>
      </c>
      <c r="F77" s="475" t="str">
        <f>IF(Q77=N77,"0",IF(Q77=O77,"0",(0.01*E77*D77)))</f>
        <v>0</v>
      </c>
      <c r="G77" s="486" t="str">
        <f>IF(Q77=N77,"0",IF(Q77=O77,"0",(ABS(C77-C78))))</f>
        <v>0</v>
      </c>
      <c r="H77" s="475" t="str">
        <f>IF(Q77=N77," ",IF(Q77=O77," ",IF(G77&lt;F77,"приемлемо","неприемлемо")))</f>
        <v> </v>
      </c>
      <c r="I77" s="476">
        <f>VLOOKUP(Лист2!B194,Лист2!B194:I204,8)</f>
        <v>19</v>
      </c>
      <c r="J77" s="475" t="str">
        <f>IF(Q77=N77,"0",IF(Q77=O77,"0",(0.01*I77*D77)))</f>
        <v>0</v>
      </c>
      <c r="K77" s="475" t="str">
        <f>IF(Q77=N77," ",IF(Q77=O77," ",IF(G77&lt;J77,"приемлемо","неприемлемо")))</f>
        <v> </v>
      </c>
      <c r="L77" s="476">
        <f>VLOOKUP(Лист2!B194,Лист2!B194:I204,6)</f>
        <v>22</v>
      </c>
      <c r="M77" s="475" t="str">
        <f>IF(Q77=N77,"0",IF(Q77=O77,"0",(0.01*L77*D77)))</f>
        <v>0</v>
      </c>
      <c r="N77" s="488">
        <f>VLOOKUP(Лист2!B194,Лист2!B194:I204,4)/1000</f>
        <v>0.005</v>
      </c>
      <c r="O77" s="476">
        <f>VLOOKUP(Лист2!B194,Лист2!B194:I204,5)/1000</f>
        <v>0.375</v>
      </c>
      <c r="P77" s="471" t="str">
        <f>IF(Q77=N77,"&lt;",IF(Q77=O77,"&gt;"," "))</f>
        <v>&gt;</v>
      </c>
      <c r="Q77" s="473">
        <f>IF(D77&lt;=N77,N77,IF(D77&gt;=O77,O77,D77))</f>
        <v>0.375</v>
      </c>
      <c r="R77" s="469" t="s">
        <v>288</v>
      </c>
      <c r="S77" s="493" t="str">
        <f>M77</f>
        <v>0</v>
      </c>
    </row>
    <row r="78" spans="1:19" ht="15.75">
      <c r="A78" s="480"/>
      <c r="B78" s="427"/>
      <c r="C78" s="310" t="e">
        <f>'ИФА аб-Стрептомицин'!F122</f>
        <v>#DIV/0!</v>
      </c>
      <c r="D78" s="478"/>
      <c r="E78" s="477"/>
      <c r="F78" s="475"/>
      <c r="G78" s="487"/>
      <c r="H78" s="475"/>
      <c r="I78" s="476"/>
      <c r="J78" s="475"/>
      <c r="K78" s="475"/>
      <c r="L78" s="476"/>
      <c r="M78" s="475"/>
      <c r="N78" s="489"/>
      <c r="O78" s="476"/>
      <c r="P78" s="472"/>
      <c r="Q78" s="474"/>
      <c r="R78" s="470"/>
      <c r="S78" s="494"/>
    </row>
    <row r="79" spans="1:19" ht="15.75">
      <c r="A79" s="479">
        <f>'ИФА аб-Стрептомицин'!G31</f>
        <v>0</v>
      </c>
      <c r="B79" s="426"/>
      <c r="C79" s="310" t="e">
        <f>'ИФА аб-Стрептомицин'!F123</f>
        <v>#DIV/0!</v>
      </c>
      <c r="D79" s="478" t="str">
        <f>'ИФА аб-Стрептомицин'!G123</f>
        <v>-</v>
      </c>
      <c r="E79" s="477">
        <f>VLOOKUP(Лист2!B206,Лист2!B206:I216,7)</f>
        <v>17</v>
      </c>
      <c r="F79" s="475" t="str">
        <f>IF(Q79=N79,"0",IF(Q79=O79,"0",(0.01*E79*D79)))</f>
        <v>0</v>
      </c>
      <c r="G79" s="486" t="str">
        <f>IF(Q79=N79,"0",IF(Q79=O79,"0",(ABS(C79-C80))))</f>
        <v>0</v>
      </c>
      <c r="H79" s="475" t="str">
        <f>IF(Q79=N79," ",IF(Q79=O79," ",IF(G79&lt;F79,"приемлемо","неприемлемо")))</f>
        <v> </v>
      </c>
      <c r="I79" s="476">
        <f>VLOOKUP(Лист2!B206,Лист2!B206:I216,8)</f>
        <v>19</v>
      </c>
      <c r="J79" s="475" t="str">
        <f>IF(Q79=N79,"0",IF(Q79=O79,"0",(0.01*I79*D79)))</f>
        <v>0</v>
      </c>
      <c r="K79" s="475" t="str">
        <f>IF(Q79=N79," ",IF(Q79=O79," ",IF(G79&lt;J79,"приемлемо","неприемлемо")))</f>
        <v> </v>
      </c>
      <c r="L79" s="476">
        <f>VLOOKUP(Лист2!B206,Лист2!B206:I216,6)</f>
        <v>22</v>
      </c>
      <c r="M79" s="475" t="str">
        <f>IF(Q79=N79,"0",IF(Q79=O79,"0",(0.01*L79*D79)))</f>
        <v>0</v>
      </c>
      <c r="N79" s="488">
        <f>VLOOKUP(Лист2!B206,Лист2!B206:I216,4)/1000</f>
        <v>0.005</v>
      </c>
      <c r="O79" s="476">
        <f>VLOOKUP(Лист2!B206,Лист2!B206:I216,5)/1000</f>
        <v>0.375</v>
      </c>
      <c r="P79" s="471" t="str">
        <f>IF(Q79=N79,"&lt;",IF(Q79=O79,"&gt;"," "))</f>
        <v>&gt;</v>
      </c>
      <c r="Q79" s="473">
        <f>IF(D79&lt;=N79,N79,IF(D79&gt;=O79,O79,D79))</f>
        <v>0.375</v>
      </c>
      <c r="R79" s="469" t="s">
        <v>288</v>
      </c>
      <c r="S79" s="493" t="str">
        <f>M79</f>
        <v>0</v>
      </c>
    </row>
    <row r="80" spans="1:19" ht="15.75">
      <c r="A80" s="480"/>
      <c r="B80" s="427"/>
      <c r="C80" s="310" t="e">
        <f>'ИФА аб-Стрептомицин'!F124</f>
        <v>#DIV/0!</v>
      </c>
      <c r="D80" s="478"/>
      <c r="E80" s="477"/>
      <c r="F80" s="475"/>
      <c r="G80" s="487"/>
      <c r="H80" s="475"/>
      <c r="I80" s="476"/>
      <c r="J80" s="475"/>
      <c r="K80" s="475"/>
      <c r="L80" s="476"/>
      <c r="M80" s="475"/>
      <c r="N80" s="489"/>
      <c r="O80" s="476"/>
      <c r="P80" s="472"/>
      <c r="Q80" s="474"/>
      <c r="R80" s="470"/>
      <c r="S80" s="494"/>
    </row>
    <row r="81" spans="1:19" ht="15.75">
      <c r="A81" s="479">
        <f>'ИФА аб-Стрептомицин'!I24</f>
        <v>0</v>
      </c>
      <c r="B81" s="426"/>
      <c r="C81" s="310" t="e">
        <f>'ИФА аб-Стрептомицин'!F125</f>
        <v>#DIV/0!</v>
      </c>
      <c r="D81" s="478" t="str">
        <f>'ИФА аб-Стрептомицин'!G125</f>
        <v>-</v>
      </c>
      <c r="E81" s="477">
        <f>VLOOKUP(Лист2!B218,Лист2!B218:I228,7)</f>
        <v>17</v>
      </c>
      <c r="F81" s="475" t="str">
        <f>IF(Q81=N81,"0",IF(Q81=O81,"0",(0.01*E81*D81)))</f>
        <v>0</v>
      </c>
      <c r="G81" s="486" t="str">
        <f>IF(Q81=N81,"0",IF(Q81=O81,"0",(ABS(C81-C82))))</f>
        <v>0</v>
      </c>
      <c r="H81" s="475" t="str">
        <f>IF(Q81=N81," ",IF(Q81=O81," ",IF(G81&lt;F81,"приемлемо","неприемлемо")))</f>
        <v> </v>
      </c>
      <c r="I81" s="476">
        <f>VLOOKUP(Лист2!B218,Лист2!B218:I228,8)</f>
        <v>19</v>
      </c>
      <c r="J81" s="475" t="str">
        <f>IF(Q81=N81,"0",IF(Q81=O81,"0",(0.01*I81*D81)))</f>
        <v>0</v>
      </c>
      <c r="K81" s="475" t="str">
        <f>IF(Q81=N81," ",IF(Q81=O81," ",IF(G81&lt;J81,"приемлемо","неприемлемо")))</f>
        <v> </v>
      </c>
      <c r="L81" s="476">
        <f>VLOOKUP(Лист2!B218,Лист2!B218:I228,6)</f>
        <v>22</v>
      </c>
      <c r="M81" s="475" t="str">
        <f>IF(Q81=N81,"0",IF(Q81=O81,"0",(0.01*L81*D81)))</f>
        <v>0</v>
      </c>
      <c r="N81" s="488">
        <f>VLOOKUP(Лист2!B218,Лист2!B218:I228,4)/1000</f>
        <v>0.005</v>
      </c>
      <c r="O81" s="476">
        <f>VLOOKUP(Лист2!B218,Лист2!B218:I228,5)/1000</f>
        <v>0.375</v>
      </c>
      <c r="P81" s="471" t="str">
        <f>IF(Q81=N81,"&lt;",IF(Q81=O81,"&gt;"," "))</f>
        <v>&gt;</v>
      </c>
      <c r="Q81" s="473">
        <f>IF(D81&lt;=N81,N81,IF(D81&gt;=O81,O81,D81))</f>
        <v>0.375</v>
      </c>
      <c r="R81" s="469" t="s">
        <v>288</v>
      </c>
      <c r="S81" s="493" t="str">
        <f>M81</f>
        <v>0</v>
      </c>
    </row>
    <row r="82" spans="1:19" ht="15.75">
      <c r="A82" s="480"/>
      <c r="B82" s="427"/>
      <c r="C82" s="310" t="e">
        <f>'ИФА аб-Стрептомицин'!F126</f>
        <v>#DIV/0!</v>
      </c>
      <c r="D82" s="478"/>
      <c r="E82" s="477"/>
      <c r="F82" s="475"/>
      <c r="G82" s="487"/>
      <c r="H82" s="475"/>
      <c r="I82" s="476"/>
      <c r="J82" s="475"/>
      <c r="K82" s="475"/>
      <c r="L82" s="476"/>
      <c r="M82" s="475"/>
      <c r="N82" s="489"/>
      <c r="O82" s="476"/>
      <c r="P82" s="472"/>
      <c r="Q82" s="474"/>
      <c r="R82" s="470"/>
      <c r="S82" s="494"/>
    </row>
    <row r="83" spans="1:19" ht="15.75">
      <c r="A83" s="479">
        <f>'ИФА аб-Стрептомицин'!I25</f>
        <v>0</v>
      </c>
      <c r="B83" s="426"/>
      <c r="C83" s="310" t="e">
        <f>'ИФА аб-Стрептомицин'!F127</f>
        <v>#DIV/0!</v>
      </c>
      <c r="D83" s="478" t="str">
        <f>'ИФА аб-Стрептомицин'!G127</f>
        <v>-</v>
      </c>
      <c r="E83" s="477">
        <f>VLOOKUP(Лист2!B230,Лист2!B230:I240,7)</f>
        <v>17</v>
      </c>
      <c r="F83" s="475" t="str">
        <f>IF(Q83=N83,"0",IF(Q83=O83,"0",(0.01*E83*D83)))</f>
        <v>0</v>
      </c>
      <c r="G83" s="486" t="str">
        <f>IF(Q83=N83,"0",IF(Q83=O83,"0",(ABS(C83-C84))))</f>
        <v>0</v>
      </c>
      <c r="H83" s="475" t="str">
        <f>IF(Q83=N83," ",IF(Q83=O83," ",IF(G83&lt;F83,"приемлемо","неприемлемо")))</f>
        <v> </v>
      </c>
      <c r="I83" s="476">
        <f>VLOOKUP(Лист2!B230,Лист2!B230:I240,8)</f>
        <v>19</v>
      </c>
      <c r="J83" s="475" t="str">
        <f>IF(Q83=N83,"0",IF(Q83=O83,"0",(0.01*I83*D83)))</f>
        <v>0</v>
      </c>
      <c r="K83" s="475" t="str">
        <f>IF(Q83=N83," ",IF(Q83=O83," ",IF(G83&lt;J83,"приемлемо","неприемлемо")))</f>
        <v> </v>
      </c>
      <c r="L83" s="476">
        <f>VLOOKUP(Лист2!B230,Лист2!B230:I240,6)</f>
        <v>22</v>
      </c>
      <c r="M83" s="475" t="str">
        <f>IF(Q83=N83,"0",IF(Q83=O83,"0",(0.01*L83*D83)))</f>
        <v>0</v>
      </c>
      <c r="N83" s="488">
        <f>VLOOKUP(Лист2!B230,Лист2!B230:I240,4)/1000</f>
        <v>0.005</v>
      </c>
      <c r="O83" s="476">
        <f>VLOOKUP(Лист2!B230,Лист2!B230:I240,5)/1000</f>
        <v>0.375</v>
      </c>
      <c r="P83" s="471" t="str">
        <f>IF(Q83=N83,"&lt;",IF(Q83=O83,"&gt;"," "))</f>
        <v>&gt;</v>
      </c>
      <c r="Q83" s="473">
        <f>IF(D83&lt;=N83,N83,IF(D83&gt;=O83,O83,D83))</f>
        <v>0.375</v>
      </c>
      <c r="R83" s="469" t="s">
        <v>288</v>
      </c>
      <c r="S83" s="493" t="str">
        <f>M83</f>
        <v>0</v>
      </c>
    </row>
    <row r="84" spans="1:19" ht="15.75">
      <c r="A84" s="480"/>
      <c r="B84" s="427"/>
      <c r="C84" s="310" t="e">
        <f>'ИФА аб-Стрептомицин'!F128</f>
        <v>#DIV/0!</v>
      </c>
      <c r="D84" s="478"/>
      <c r="E84" s="477"/>
      <c r="F84" s="475"/>
      <c r="G84" s="487"/>
      <c r="H84" s="475"/>
      <c r="I84" s="476"/>
      <c r="J84" s="475"/>
      <c r="K84" s="475"/>
      <c r="L84" s="476"/>
      <c r="M84" s="475"/>
      <c r="N84" s="489"/>
      <c r="O84" s="476"/>
      <c r="P84" s="472"/>
      <c r="Q84" s="474"/>
      <c r="R84" s="470"/>
      <c r="S84" s="494"/>
    </row>
    <row r="85" spans="1:19" ht="15.75">
      <c r="A85" s="479">
        <f>'ИФА аб-Стрептомицин'!I26</f>
        <v>0</v>
      </c>
      <c r="B85" s="426"/>
      <c r="C85" s="310" t="e">
        <f>'ИФА аб-Стрептомицин'!F129</f>
        <v>#DIV/0!</v>
      </c>
      <c r="D85" s="478" t="str">
        <f>'ИФА аб-Стрептомицин'!G129</f>
        <v>-</v>
      </c>
      <c r="E85" s="477">
        <f>VLOOKUP(Лист2!B242,Лист2!B242:I252,7)</f>
        <v>17</v>
      </c>
      <c r="F85" s="475" t="str">
        <f>IF(Q85=N85,"0",IF(Q85=O85,"0",(0.01*E85*D85)))</f>
        <v>0</v>
      </c>
      <c r="G85" s="486" t="str">
        <f>IF(Q85=N85,"0",IF(Q85=O85,"0",(ABS(C85-C86))))</f>
        <v>0</v>
      </c>
      <c r="H85" s="475" t="str">
        <f>IF(Q85=N85," ",IF(Q85=O85," ",IF(G85&lt;F85,"приемлемо","неприемлемо")))</f>
        <v> </v>
      </c>
      <c r="I85" s="476">
        <f>VLOOKUP(Лист2!B242,Лист2!B242:I252,8)</f>
        <v>19</v>
      </c>
      <c r="J85" s="475" t="str">
        <f>IF(Q85=N85,"0",IF(Q85=O85,"0",(0.01*I85*D85)))</f>
        <v>0</v>
      </c>
      <c r="K85" s="475" t="str">
        <f>IF(Q85=N85," ",IF(Q85=O85," ",IF(G85&lt;J85,"приемлемо","неприемлемо")))</f>
        <v> </v>
      </c>
      <c r="L85" s="476">
        <f>VLOOKUP(Лист2!B242,Лист2!B242:I252,6)</f>
        <v>22</v>
      </c>
      <c r="M85" s="475" t="str">
        <f>IF(Q85=N85,"0",IF(Q85=O85,"0",(0.01*L85*D85)))</f>
        <v>0</v>
      </c>
      <c r="N85" s="488">
        <f>VLOOKUP(Лист2!B242,Лист2!B242:I252,4)/1000</f>
        <v>0.005</v>
      </c>
      <c r="O85" s="476">
        <f>VLOOKUP(Лист2!B242,Лист2!B242:I252,5)/1000</f>
        <v>0.375</v>
      </c>
      <c r="P85" s="471" t="str">
        <f>IF(Q85=N85,"&lt;",IF(Q85=O85,"&gt;"," "))</f>
        <v>&gt;</v>
      </c>
      <c r="Q85" s="473">
        <f>IF(D85&lt;=N85,N85,IF(D85&gt;=O85,O85,D85))</f>
        <v>0.375</v>
      </c>
      <c r="R85" s="469" t="s">
        <v>288</v>
      </c>
      <c r="S85" s="493" t="str">
        <f>M85</f>
        <v>0</v>
      </c>
    </row>
    <row r="86" spans="1:19" ht="15.75">
      <c r="A86" s="480"/>
      <c r="B86" s="427"/>
      <c r="C86" s="310" t="e">
        <f>'ИФА аб-Стрептомицин'!F130</f>
        <v>#DIV/0!</v>
      </c>
      <c r="D86" s="478"/>
      <c r="E86" s="477"/>
      <c r="F86" s="475"/>
      <c r="G86" s="487"/>
      <c r="H86" s="475"/>
      <c r="I86" s="476"/>
      <c r="J86" s="475"/>
      <c r="K86" s="475"/>
      <c r="L86" s="476"/>
      <c r="M86" s="475"/>
      <c r="N86" s="489"/>
      <c r="O86" s="476"/>
      <c r="P86" s="472"/>
      <c r="Q86" s="474"/>
      <c r="R86" s="470"/>
      <c r="S86" s="494"/>
    </row>
    <row r="87" spans="1:19" ht="15.75">
      <c r="A87" s="479">
        <f>'ИФА аб-Стрептомицин'!I27</f>
        <v>0</v>
      </c>
      <c r="B87" s="424"/>
      <c r="C87" s="310" t="e">
        <f>'ИФА аб-Стрептомицин'!F131</f>
        <v>#DIV/0!</v>
      </c>
      <c r="D87" s="478" t="str">
        <f>'ИФА аб-Стрептомицин'!G131</f>
        <v>-</v>
      </c>
      <c r="E87" s="477">
        <f>VLOOKUP(Лист2!B254,Лист2!B254:I264,7)</f>
        <v>17</v>
      </c>
      <c r="F87" s="475" t="str">
        <f>IF(Q87=N87,"0",IF(Q87=O87,"0",(0.01*E87*D87)))</f>
        <v>0</v>
      </c>
      <c r="G87" s="486" t="str">
        <f>IF(Q87=N87,"0",IF(Q87=O87,"0",(ABS(C87-C88))))</f>
        <v>0</v>
      </c>
      <c r="H87" s="475" t="str">
        <f>IF(Q87=N87," ",IF(Q87=O87," ",IF(G87&lt;F87,"приемлемо","неприемлемо")))</f>
        <v> </v>
      </c>
      <c r="I87" s="476">
        <f>VLOOKUP(Лист2!B254,Лист2!B254:I264,8)</f>
        <v>19</v>
      </c>
      <c r="J87" s="475" t="str">
        <f>IF(Q87=N87,"0",IF(Q87=O87,"0",(0.01*I87*D87)))</f>
        <v>0</v>
      </c>
      <c r="K87" s="475" t="str">
        <f>IF(Q87=N87," ",IF(Q87=O87," ",IF(G87&lt;J87,"приемлемо","неприемлемо")))</f>
        <v> </v>
      </c>
      <c r="L87" s="476">
        <f>VLOOKUP(Лист2!B254,Лист2!B254:I264,6)</f>
        <v>22</v>
      </c>
      <c r="M87" s="475" t="str">
        <f>IF(Q87=N87,"0",IF(Q87=O87,"0",(0.01*L87*D87)))</f>
        <v>0</v>
      </c>
      <c r="N87" s="488">
        <f>VLOOKUP(Лист2!B254,Лист2!B254:I264,4)/1000</f>
        <v>0.005</v>
      </c>
      <c r="O87" s="476">
        <f>VLOOKUP(Лист2!B254,Лист2!B254:I264,5)/1000</f>
        <v>0.375</v>
      </c>
      <c r="P87" s="471" t="str">
        <f>IF(Q87=N87,"&lt;",IF(Q87=O87,"&gt;"," "))</f>
        <v>&gt;</v>
      </c>
      <c r="Q87" s="473">
        <f>IF(D87&lt;=N87,N87,IF(D87&gt;=O87,O87,D87))</f>
        <v>0.375</v>
      </c>
      <c r="R87" s="469" t="s">
        <v>288</v>
      </c>
      <c r="S87" s="493" t="str">
        <f>M87</f>
        <v>0</v>
      </c>
    </row>
    <row r="88" spans="1:19" ht="15.75">
      <c r="A88" s="480"/>
      <c r="B88" s="425"/>
      <c r="C88" s="310" t="e">
        <f>'ИФА аб-Стрептомицин'!F132</f>
        <v>#DIV/0!</v>
      </c>
      <c r="D88" s="478"/>
      <c r="E88" s="477"/>
      <c r="F88" s="475"/>
      <c r="G88" s="487"/>
      <c r="H88" s="475"/>
      <c r="I88" s="476"/>
      <c r="J88" s="475"/>
      <c r="K88" s="475"/>
      <c r="L88" s="476"/>
      <c r="M88" s="475"/>
      <c r="N88" s="489"/>
      <c r="O88" s="476"/>
      <c r="P88" s="472"/>
      <c r="Q88" s="474"/>
      <c r="R88" s="470"/>
      <c r="S88" s="494"/>
    </row>
    <row r="89" spans="1:19" ht="15.75">
      <c r="A89" s="479">
        <f>'ИФА аб-Стрептомицин'!I28</f>
        <v>0</v>
      </c>
      <c r="B89" s="426"/>
      <c r="C89" s="310" t="e">
        <f>'ИФА аб-Стрептомицин'!F133</f>
        <v>#DIV/0!</v>
      </c>
      <c r="D89" s="478" t="str">
        <f>'ИФА аб-Стрептомицин'!G133</f>
        <v>-</v>
      </c>
      <c r="E89" s="477">
        <f>VLOOKUP(Лист2!B266,Лист2!B266:I276,7)</f>
        <v>17</v>
      </c>
      <c r="F89" s="475" t="str">
        <f>IF(Q89=N89,"0",IF(Q89=O89,"0",(0.01*E89*D89)))</f>
        <v>0</v>
      </c>
      <c r="G89" s="486" t="str">
        <f>IF(Q89=N89,"0",IF(Q89=O89,"0",(ABS(C89-C90))))</f>
        <v>0</v>
      </c>
      <c r="H89" s="475" t="str">
        <f>IF(Q89=N89," ",IF(Q89=O89," ",IF(G89&lt;F89,"приемлемо","неприемлемо")))</f>
        <v> </v>
      </c>
      <c r="I89" s="476">
        <f>VLOOKUP(Лист2!B266,Лист2!B266:I276,8)</f>
        <v>19</v>
      </c>
      <c r="J89" s="475" t="str">
        <f>IF(Q89=N89,"0",IF(Q89=O89,"0",(0.01*I89*D89)))</f>
        <v>0</v>
      </c>
      <c r="K89" s="475" t="str">
        <f>IF(Q89=N89," ",IF(Q89=O89," ",IF(G89&lt;J89,"приемлемо","неприемлемо")))</f>
        <v> </v>
      </c>
      <c r="L89" s="476">
        <f>VLOOKUP(Лист2!B266,Лист2!B266:I276,6)</f>
        <v>22</v>
      </c>
      <c r="M89" s="475" t="str">
        <f>IF(Q89=N89,"0",IF(Q89=O89,"0",(0.01*L89*D89)))</f>
        <v>0</v>
      </c>
      <c r="N89" s="488">
        <f>VLOOKUP(Лист2!B266,Лист2!B266:I276,4)/1000</f>
        <v>0.005</v>
      </c>
      <c r="O89" s="476">
        <f>VLOOKUP(Лист2!B266,Лист2!B266:I276,5)/1000</f>
        <v>0.375</v>
      </c>
      <c r="P89" s="471" t="str">
        <f>IF(Q89=N89,"&lt;",IF(Q89=O89,"&gt;"," "))</f>
        <v>&gt;</v>
      </c>
      <c r="Q89" s="473">
        <f>IF(D89&lt;=N89,N89,IF(D89&gt;=O89,O89,D89))</f>
        <v>0.375</v>
      </c>
      <c r="R89" s="469" t="s">
        <v>288</v>
      </c>
      <c r="S89" s="493" t="str">
        <f>M89</f>
        <v>0</v>
      </c>
    </row>
    <row r="90" spans="1:19" ht="15.75">
      <c r="A90" s="480"/>
      <c r="B90" s="427"/>
      <c r="C90" s="310" t="e">
        <f>'ИФА аб-Стрептомицин'!F134</f>
        <v>#DIV/0!</v>
      </c>
      <c r="D90" s="478"/>
      <c r="E90" s="477"/>
      <c r="F90" s="475"/>
      <c r="G90" s="487"/>
      <c r="H90" s="475"/>
      <c r="I90" s="476"/>
      <c r="J90" s="475"/>
      <c r="K90" s="475"/>
      <c r="L90" s="476"/>
      <c r="M90" s="475"/>
      <c r="N90" s="489"/>
      <c r="O90" s="476"/>
      <c r="P90" s="472"/>
      <c r="Q90" s="474"/>
      <c r="R90" s="470"/>
      <c r="S90" s="494"/>
    </row>
    <row r="91" spans="1:19" ht="15.75">
      <c r="A91" s="479">
        <f>'ИФА аб-Стрептомицин'!I29</f>
        <v>0</v>
      </c>
      <c r="B91" s="426"/>
      <c r="C91" s="310" t="e">
        <f>'ИФА аб-Стрептомицин'!F135</f>
        <v>#DIV/0!</v>
      </c>
      <c r="D91" s="478" t="str">
        <f>'ИФА аб-Стрептомицин'!G135</f>
        <v>-</v>
      </c>
      <c r="E91" s="477">
        <f>VLOOKUP(Лист2!B278,Лист2!B278:I288,7)</f>
        <v>17</v>
      </c>
      <c r="F91" s="475" t="str">
        <f>IF(Q91=N91,"0",IF(Q91=O91,"0",(0.01*E91*D91)))</f>
        <v>0</v>
      </c>
      <c r="G91" s="486" t="str">
        <f>IF(Q91=N91,"0",IF(Q91=O91,"0",(ABS(C91-C92))))</f>
        <v>0</v>
      </c>
      <c r="H91" s="475" t="str">
        <f>IF(Q91=N91," ",IF(Q91=O91," ",IF(G91&lt;F91,"приемлемо","неприемлемо")))</f>
        <v> </v>
      </c>
      <c r="I91" s="476">
        <f>VLOOKUP(Лист2!B278,Лист2!B278:I288,8)</f>
        <v>19</v>
      </c>
      <c r="J91" s="475" t="str">
        <f>IF(Q91=N91,"0",IF(Q91=O91,"0",(0.01*I91*D91)))</f>
        <v>0</v>
      </c>
      <c r="K91" s="475" t="str">
        <f>IF(Q91=N91," ",IF(Q91=O91," ",IF(G91&lt;J91,"приемлемо","неприемлемо")))</f>
        <v> </v>
      </c>
      <c r="L91" s="476">
        <f>VLOOKUP(Лист2!B278,Лист2!B278:I288,6)</f>
        <v>22</v>
      </c>
      <c r="M91" s="475" t="str">
        <f>IF(Q91=N91,"0",IF(Q91=O91,"0",(0.01*L91*D91)))</f>
        <v>0</v>
      </c>
      <c r="N91" s="488">
        <f>VLOOKUP(Лист2!B278,Лист2!B278:I288,4)/1000</f>
        <v>0.005</v>
      </c>
      <c r="O91" s="476">
        <f>VLOOKUP(Лист2!B278,Лист2!B278:I288,5)/1000</f>
        <v>0.375</v>
      </c>
      <c r="P91" s="471" t="str">
        <f>IF(Q91=N91,"&lt;",IF(Q91=O91,"&gt;"," "))</f>
        <v>&gt;</v>
      </c>
      <c r="Q91" s="473">
        <f>IF(D91&lt;=N91,N91,IF(D91&gt;=O91,O91,D91))</f>
        <v>0.375</v>
      </c>
      <c r="R91" s="469" t="s">
        <v>288</v>
      </c>
      <c r="S91" s="493" t="str">
        <f>M91</f>
        <v>0</v>
      </c>
    </row>
    <row r="92" spans="1:19" ht="15.75">
      <c r="A92" s="480"/>
      <c r="B92" s="427"/>
      <c r="C92" s="310" t="e">
        <f>'ИФА аб-Стрептомицин'!F136</f>
        <v>#DIV/0!</v>
      </c>
      <c r="D92" s="478"/>
      <c r="E92" s="477"/>
      <c r="F92" s="475"/>
      <c r="G92" s="487"/>
      <c r="H92" s="475"/>
      <c r="I92" s="476"/>
      <c r="J92" s="475"/>
      <c r="K92" s="475"/>
      <c r="L92" s="476"/>
      <c r="M92" s="475"/>
      <c r="N92" s="489"/>
      <c r="O92" s="476"/>
      <c r="P92" s="472"/>
      <c r="Q92" s="474"/>
      <c r="R92" s="470"/>
      <c r="S92" s="494"/>
    </row>
    <row r="93" spans="1:19" ht="15.75">
      <c r="A93" s="479">
        <f>'ИФА аб-Стрептомицин'!I30</f>
        <v>0</v>
      </c>
      <c r="B93" s="426"/>
      <c r="C93" s="310" t="e">
        <f>'ИФА аб-Стрептомицин'!F137</f>
        <v>#DIV/0!</v>
      </c>
      <c r="D93" s="478" t="str">
        <f>'ИФА аб-Стрептомицин'!G137</f>
        <v>-</v>
      </c>
      <c r="E93" s="477">
        <f>VLOOKUP(Лист2!B290,Лист2!B290:I300,7)</f>
        <v>17</v>
      </c>
      <c r="F93" s="475" t="str">
        <f>IF(Q93=N93,"0",IF(Q93=O93,"0",(0.01*E93*D93)))</f>
        <v>0</v>
      </c>
      <c r="G93" s="486" t="str">
        <f>IF(Q93=N93,"0",IF(Q93=O93,"0",(ABS(C93-C94))))</f>
        <v>0</v>
      </c>
      <c r="H93" s="475" t="str">
        <f>IF(Q93=N93," ",IF(Q93=O93," ",IF(G93&lt;F93,"приемлемо","неприемлемо")))</f>
        <v> </v>
      </c>
      <c r="I93" s="476">
        <f>VLOOKUP(Лист2!B290,Лист2!B290:I300,8)</f>
        <v>19</v>
      </c>
      <c r="J93" s="475" t="str">
        <f>IF(Q93=N93,"0",IF(Q93=O93,"0",(0.01*I93*D93)))</f>
        <v>0</v>
      </c>
      <c r="K93" s="475" t="str">
        <f>IF(Q93=N93," ",IF(Q93=O93," ",IF(G93&lt;J93,"приемлемо","неприемлемо")))</f>
        <v> </v>
      </c>
      <c r="L93" s="476">
        <f>VLOOKUP(Лист2!B290,Лист2!B290:I300,6)</f>
        <v>22</v>
      </c>
      <c r="M93" s="475" t="str">
        <f>IF(Q93=N93,"0",IF(Q93=O93,"0",(0.01*L93*D93)))</f>
        <v>0</v>
      </c>
      <c r="N93" s="488">
        <f>VLOOKUP(Лист2!B290,Лист2!B290:I300,4)/1000</f>
        <v>0.005</v>
      </c>
      <c r="O93" s="476">
        <f>VLOOKUP(Лист2!B290,Лист2!B290:I300,5)/1000</f>
        <v>0.375</v>
      </c>
      <c r="P93" s="471" t="str">
        <f>IF(Q93=N93,"&lt;",IF(Q93=O93,"&gt;"," "))</f>
        <v>&gt;</v>
      </c>
      <c r="Q93" s="473">
        <f>IF(D93&lt;=N93,N93,IF(D93&gt;=O93,O93,D93))</f>
        <v>0.375</v>
      </c>
      <c r="R93" s="469" t="s">
        <v>288</v>
      </c>
      <c r="S93" s="493" t="str">
        <f>M93</f>
        <v>0</v>
      </c>
    </row>
    <row r="94" spans="1:19" ht="15.75">
      <c r="A94" s="480"/>
      <c r="B94" s="427"/>
      <c r="C94" s="310" t="e">
        <f>'ИФА аб-Стрептомицин'!F138</f>
        <v>#DIV/0!</v>
      </c>
      <c r="D94" s="478"/>
      <c r="E94" s="477"/>
      <c r="F94" s="475"/>
      <c r="G94" s="487"/>
      <c r="H94" s="475"/>
      <c r="I94" s="476"/>
      <c r="J94" s="475"/>
      <c r="K94" s="475"/>
      <c r="L94" s="476"/>
      <c r="M94" s="475"/>
      <c r="N94" s="489"/>
      <c r="O94" s="476"/>
      <c r="P94" s="472"/>
      <c r="Q94" s="474"/>
      <c r="R94" s="470"/>
      <c r="S94" s="494"/>
    </row>
    <row r="95" spans="1:19" ht="15.75">
      <c r="A95" s="479">
        <f>'ИФА аб-Стрептомицин'!I31</f>
        <v>0</v>
      </c>
      <c r="B95" s="426"/>
      <c r="C95" s="310" t="e">
        <f>'ИФА аб-Стрептомицин'!F139</f>
        <v>#DIV/0!</v>
      </c>
      <c r="D95" s="478" t="str">
        <f>'ИФА аб-Стрептомицин'!G139</f>
        <v>-</v>
      </c>
      <c r="E95" s="477">
        <f>VLOOKUP(Лист2!B302,Лист2!B302:I312,7)</f>
        <v>17</v>
      </c>
      <c r="F95" s="475" t="str">
        <f>IF(Q95=N95,"0",IF(Q95=O95,"0",(0.01*E95*D95)))</f>
        <v>0</v>
      </c>
      <c r="G95" s="486" t="str">
        <f>IF(Q95=N95,"0",IF(Q95=O95,"0",(ABS(C95-C96))))</f>
        <v>0</v>
      </c>
      <c r="H95" s="475" t="str">
        <f>IF(Q95=N95," ",IF(Q95=O95," ",IF(G95&lt;F95,"приемлемо","неприемлемо")))</f>
        <v> </v>
      </c>
      <c r="I95" s="476">
        <f>VLOOKUP(Лист2!B302,Лист2!B302:I312,8)</f>
        <v>19</v>
      </c>
      <c r="J95" s="475" t="str">
        <f>IF(Q95=N95,"0",IF(Q95=O95,"0",(0.01*I95*D95)))</f>
        <v>0</v>
      </c>
      <c r="K95" s="475" t="str">
        <f>IF(Q95=N95," ",IF(Q95=O95," ",IF(G95&lt;J95,"приемлемо","неприемлемо")))</f>
        <v> </v>
      </c>
      <c r="L95" s="476">
        <f>VLOOKUP(Лист2!B302,Лист2!B302:I312,6)</f>
        <v>22</v>
      </c>
      <c r="M95" s="475" t="str">
        <f>IF(Q95=N95,"0",IF(Q95=O95,"0",(0.01*L95*D95)))</f>
        <v>0</v>
      </c>
      <c r="N95" s="488">
        <f>VLOOKUP(Лист2!B302,Лист2!B302:I312,4)/1000</f>
        <v>0.005</v>
      </c>
      <c r="O95" s="476">
        <f>VLOOKUP(Лист2!B302,Лист2!B302:I312,5)/1000</f>
        <v>0.375</v>
      </c>
      <c r="P95" s="471" t="str">
        <f>IF(Q95=N95,"&lt;",IF(Q95=O95,"&gt;"," "))</f>
        <v>&gt;</v>
      </c>
      <c r="Q95" s="473">
        <f>IF(D95&lt;=N95,N95,IF(D95&gt;=O95,O95,D95))</f>
        <v>0.375</v>
      </c>
      <c r="R95" s="469" t="s">
        <v>288</v>
      </c>
      <c r="S95" s="493" t="str">
        <f>M95</f>
        <v>0</v>
      </c>
    </row>
    <row r="96" spans="1:19" ht="15.75">
      <c r="A96" s="480"/>
      <c r="B96" s="427"/>
      <c r="C96" s="310" t="e">
        <f>'ИФА аб-Стрептомицин'!F140</f>
        <v>#DIV/0!</v>
      </c>
      <c r="D96" s="478"/>
      <c r="E96" s="477"/>
      <c r="F96" s="475"/>
      <c r="G96" s="487"/>
      <c r="H96" s="475"/>
      <c r="I96" s="476"/>
      <c r="J96" s="475"/>
      <c r="K96" s="475"/>
      <c r="L96" s="476"/>
      <c r="M96" s="475"/>
      <c r="N96" s="489"/>
      <c r="O96" s="476"/>
      <c r="P96" s="472"/>
      <c r="Q96" s="474"/>
      <c r="R96" s="470"/>
      <c r="S96" s="494"/>
    </row>
    <row r="97" spans="1:19" ht="15.75">
      <c r="A97" s="479">
        <f>'ИФА аб-Стрептомицин'!K24</f>
        <v>0</v>
      </c>
      <c r="B97" s="426"/>
      <c r="C97" s="310" t="e">
        <f>'ИФА аб-Стрептомицин'!F141</f>
        <v>#DIV/0!</v>
      </c>
      <c r="D97" s="478" t="str">
        <f>'ИФА аб-Стрептомицин'!G141</f>
        <v>-</v>
      </c>
      <c r="E97" s="477">
        <f>VLOOKUP(Лист2!B314,Лист2!B314:I324,7)</f>
        <v>17</v>
      </c>
      <c r="F97" s="475" t="str">
        <f>IF(Q97=N97,"0",IF(Q97=O97,"0",(0.01*E97*D97)))</f>
        <v>0</v>
      </c>
      <c r="G97" s="486" t="str">
        <f>IF(Q97=N97,"0",IF(Q97=O97,"0",(ABS(C97-C98))))</f>
        <v>0</v>
      </c>
      <c r="H97" s="475" t="str">
        <f>IF(Q97=N97," ",IF(Q97=O97," ",IF(G97&lt;F97,"приемлемо","неприемлемо")))</f>
        <v> </v>
      </c>
      <c r="I97" s="476">
        <f>VLOOKUP(Лист2!B314,Лист2!B314:I324,8)</f>
        <v>19</v>
      </c>
      <c r="J97" s="475" t="str">
        <f>IF(Q97=N97,"0",IF(Q97=O97,"0",(0.01*I97*D97)))</f>
        <v>0</v>
      </c>
      <c r="K97" s="475" t="str">
        <f>IF(Q97=N97," ",IF(Q97=O97," ",IF(G97&lt;J97,"приемлемо","неприемлемо")))</f>
        <v> </v>
      </c>
      <c r="L97" s="476">
        <f>VLOOKUP(Лист2!B314,Лист2!B314:I324,6)</f>
        <v>22</v>
      </c>
      <c r="M97" s="475" t="str">
        <f>IF(Q97=N97,"0",IF(Q97=O97,"0",(0.01*L97*D97)))</f>
        <v>0</v>
      </c>
      <c r="N97" s="488">
        <f>VLOOKUP(Лист2!B314,Лист2!B314:I324,4)/1000</f>
        <v>0.005</v>
      </c>
      <c r="O97" s="476">
        <f>VLOOKUP(Лист2!B314,Лист2!B314:I324,5)/1000</f>
        <v>0.375</v>
      </c>
      <c r="P97" s="471" t="str">
        <f>IF(Q97=N97,"&lt;",IF(Q97=O97,"&gt;"," "))</f>
        <v>&gt;</v>
      </c>
      <c r="Q97" s="473">
        <f>IF(D97&lt;=N97,N97,IF(D97&gt;=O97,O97,D97))</f>
        <v>0.375</v>
      </c>
      <c r="R97" s="469" t="s">
        <v>288</v>
      </c>
      <c r="S97" s="493" t="str">
        <f>M97</f>
        <v>0</v>
      </c>
    </row>
    <row r="98" spans="1:19" ht="15.75">
      <c r="A98" s="480"/>
      <c r="B98" s="427"/>
      <c r="C98" s="310" t="e">
        <f>'ИФА аб-Стрептомицин'!F142</f>
        <v>#DIV/0!</v>
      </c>
      <c r="D98" s="478"/>
      <c r="E98" s="477"/>
      <c r="F98" s="475"/>
      <c r="G98" s="487"/>
      <c r="H98" s="475"/>
      <c r="I98" s="476"/>
      <c r="J98" s="475"/>
      <c r="K98" s="475"/>
      <c r="L98" s="476"/>
      <c r="M98" s="475"/>
      <c r="N98" s="489"/>
      <c r="O98" s="476"/>
      <c r="P98" s="472"/>
      <c r="Q98" s="474"/>
      <c r="R98" s="470"/>
      <c r="S98" s="494"/>
    </row>
    <row r="99" spans="1:19" ht="15.75">
      <c r="A99" s="479">
        <f>'ИФА аб-Стрептомицин'!K25</f>
        <v>0</v>
      </c>
      <c r="B99" s="426"/>
      <c r="C99" s="310" t="e">
        <f>'ИФА аб-Стрептомицин'!F143</f>
        <v>#DIV/0!</v>
      </c>
      <c r="D99" s="478" t="str">
        <f>'ИФА аб-Стрептомицин'!G143</f>
        <v>-</v>
      </c>
      <c r="E99" s="477">
        <f>VLOOKUP(Лист2!B326,Лист2!B326:I336,7)</f>
        <v>17</v>
      </c>
      <c r="F99" s="475" t="str">
        <f>IF(Q99=N99,"0",IF(Q99=O99,"0",(0.01*E99*D99)))</f>
        <v>0</v>
      </c>
      <c r="G99" s="486" t="str">
        <f>IF(Q99=N99,"0",IF(Q99=O99,"0",(ABS(C99-C100))))</f>
        <v>0</v>
      </c>
      <c r="H99" s="475" t="str">
        <f>IF(Q99=N99," ",IF(Q99=O99," ",IF(G99&lt;F99,"приемлемо","неприемлемо")))</f>
        <v> </v>
      </c>
      <c r="I99" s="476">
        <f>VLOOKUP(Лист2!B326,Лист2!B326:I336,8)</f>
        <v>19</v>
      </c>
      <c r="J99" s="475" t="str">
        <f>IF(Q99=N99,"0",IF(Q99=O99,"0",(0.01*I99*D99)))</f>
        <v>0</v>
      </c>
      <c r="K99" s="475" t="str">
        <f>IF(Q99=N99," ",IF(Q99=O99," ",IF(G99&lt;J99,"приемлемо","неприемлемо")))</f>
        <v> </v>
      </c>
      <c r="L99" s="476">
        <f>VLOOKUP(Лист2!B326,Лист2!B326:I336,6)</f>
        <v>22</v>
      </c>
      <c r="M99" s="475" t="str">
        <f>IF(Q99=N99,"0",IF(Q99=O99,"0",(0.01*L99*D99)))</f>
        <v>0</v>
      </c>
      <c r="N99" s="488">
        <f>VLOOKUP(Лист2!B326,Лист2!B326:I336,4)/1000</f>
        <v>0.005</v>
      </c>
      <c r="O99" s="476">
        <f>VLOOKUP(Лист2!B326,Лист2!B326:I336,5)/1000</f>
        <v>0.375</v>
      </c>
      <c r="P99" s="471" t="str">
        <f>IF(Q99=N99,"&lt;",IF(Q99=O99,"&gt;"," "))</f>
        <v>&gt;</v>
      </c>
      <c r="Q99" s="473">
        <f>IF(D99&lt;=N99,N99,IF(D99&gt;=O99,O99,D99))</f>
        <v>0.375</v>
      </c>
      <c r="R99" s="469" t="s">
        <v>288</v>
      </c>
      <c r="S99" s="493" t="str">
        <f>M99</f>
        <v>0</v>
      </c>
    </row>
    <row r="100" spans="1:19" ht="15.75">
      <c r="A100" s="480"/>
      <c r="B100" s="427"/>
      <c r="C100" s="310" t="e">
        <f>'ИФА аб-Стрептомицин'!F144</f>
        <v>#DIV/0!</v>
      </c>
      <c r="D100" s="478"/>
      <c r="E100" s="477"/>
      <c r="F100" s="475"/>
      <c r="G100" s="487"/>
      <c r="H100" s="475"/>
      <c r="I100" s="476"/>
      <c r="J100" s="475"/>
      <c r="K100" s="475"/>
      <c r="L100" s="476"/>
      <c r="M100" s="475"/>
      <c r="N100" s="489"/>
      <c r="O100" s="476"/>
      <c r="P100" s="472"/>
      <c r="Q100" s="474"/>
      <c r="R100" s="470"/>
      <c r="S100" s="494"/>
    </row>
    <row r="101" spans="1:19" ht="15.75">
      <c r="A101" s="479">
        <f>'ИФА аб-Стрептомицин'!K26</f>
        <v>0</v>
      </c>
      <c r="B101" s="426"/>
      <c r="C101" s="310" t="e">
        <f>'ИФА аб-Стрептомицин'!F145</f>
        <v>#DIV/0!</v>
      </c>
      <c r="D101" s="478" t="str">
        <f>'ИФА аб-Стрептомицин'!G145</f>
        <v>-</v>
      </c>
      <c r="E101" s="477">
        <f>VLOOKUP(Лист2!B338,Лист2!B338:I348,7)</f>
        <v>17</v>
      </c>
      <c r="F101" s="475" t="str">
        <f>IF(Q101=N101,"0",IF(Q101=O101,"0",(0.01*E101*D101)))</f>
        <v>0</v>
      </c>
      <c r="G101" s="486" t="str">
        <f>IF(Q101=N101,"0",IF(Q101=O101,"0",(ABS(C101-C102))))</f>
        <v>0</v>
      </c>
      <c r="H101" s="475" t="str">
        <f>IF(Q101=N101," ",IF(Q101=O101," ",IF(G101&lt;F101,"приемлемо","неприемлемо")))</f>
        <v> </v>
      </c>
      <c r="I101" s="476">
        <f>VLOOKUP(Лист2!B338,Лист2!B338:I348,8)</f>
        <v>19</v>
      </c>
      <c r="J101" s="475" t="str">
        <f>IF(Q101=N101,"0",IF(Q101=O101,"0",(0.01*I101*D101)))</f>
        <v>0</v>
      </c>
      <c r="K101" s="475" t="str">
        <f>IF(Q101=N101," ",IF(Q101=O101," ",IF(G101&lt;J101,"приемлемо","неприемлемо")))</f>
        <v> </v>
      </c>
      <c r="L101" s="476">
        <f>VLOOKUP(Лист2!B338,Лист2!B338:I348,6)</f>
        <v>22</v>
      </c>
      <c r="M101" s="475" t="str">
        <f>IF(Q101=N101,"0",IF(Q101=O101,"0",(0.01*L101*D101)))</f>
        <v>0</v>
      </c>
      <c r="N101" s="488">
        <f>VLOOKUP(Лист2!B338,Лист2!B338:I348,4)/1000</f>
        <v>0.005</v>
      </c>
      <c r="O101" s="476">
        <f>VLOOKUP(Лист2!B338,Лист2!B338:I348,5)/1000</f>
        <v>0.375</v>
      </c>
      <c r="P101" s="471" t="str">
        <f>IF(Q101=N101,"&lt;",IF(Q101=O101,"&gt;"," "))</f>
        <v>&gt;</v>
      </c>
      <c r="Q101" s="473">
        <f>IF(D101&lt;=N101,N101,IF(D101&gt;=O101,O101,D101))</f>
        <v>0.375</v>
      </c>
      <c r="R101" s="469" t="s">
        <v>288</v>
      </c>
      <c r="S101" s="493" t="str">
        <f>M101</f>
        <v>0</v>
      </c>
    </row>
    <row r="102" spans="1:19" ht="15.75">
      <c r="A102" s="480"/>
      <c r="B102" s="427"/>
      <c r="C102" s="310" t="e">
        <f>'ИФА аб-Стрептомицин'!F146</f>
        <v>#DIV/0!</v>
      </c>
      <c r="D102" s="478"/>
      <c r="E102" s="477"/>
      <c r="F102" s="475"/>
      <c r="G102" s="487"/>
      <c r="H102" s="475"/>
      <c r="I102" s="476"/>
      <c r="J102" s="475"/>
      <c r="K102" s="475"/>
      <c r="L102" s="476"/>
      <c r="M102" s="475"/>
      <c r="N102" s="489"/>
      <c r="O102" s="476"/>
      <c r="P102" s="472"/>
      <c r="Q102" s="474"/>
      <c r="R102" s="470"/>
      <c r="S102" s="494"/>
    </row>
    <row r="103" spans="1:19" ht="15.75">
      <c r="A103" s="479">
        <f>'ИФА аб-Стрептомицин'!K27</f>
        <v>0</v>
      </c>
      <c r="B103" s="426"/>
      <c r="C103" s="310" t="e">
        <f>'ИФА аб-Стрептомицин'!F147</f>
        <v>#DIV/0!</v>
      </c>
      <c r="D103" s="478" t="str">
        <f>'ИФА аб-Стрептомицин'!G147</f>
        <v>-</v>
      </c>
      <c r="E103" s="477">
        <f>VLOOKUP(Лист2!B350,Лист2!B350:I360,7)</f>
        <v>17</v>
      </c>
      <c r="F103" s="475" t="str">
        <f>IF(Q103=N103,"0",IF(Q103=O103,"0",(0.01*E103*D103)))</f>
        <v>0</v>
      </c>
      <c r="G103" s="486" t="str">
        <f>IF(Q103=N103,"0",IF(Q103=O103,"0",(ABS(C103-C104))))</f>
        <v>0</v>
      </c>
      <c r="H103" s="475" t="str">
        <f>IF(Q103=N103," ",IF(Q103=O103," ",IF(G103&lt;F103,"приемлемо","неприемлемо")))</f>
        <v> </v>
      </c>
      <c r="I103" s="476">
        <f>VLOOKUP(Лист2!B350,Лист2!B350:I360,8)</f>
        <v>19</v>
      </c>
      <c r="J103" s="475" t="str">
        <f>IF(Q103=N103,"0",IF(Q103=O103,"0",(0.01*I103*D103)))</f>
        <v>0</v>
      </c>
      <c r="K103" s="475" t="str">
        <f>IF(Q103=N103," ",IF(Q103=O103," ",IF(G103&lt;J103,"приемлемо","неприемлемо")))</f>
        <v> </v>
      </c>
      <c r="L103" s="476">
        <f>VLOOKUP(Лист2!B350,Лист2!B350:I360,6)</f>
        <v>22</v>
      </c>
      <c r="M103" s="475" t="str">
        <f>IF(Q103=N103,"0",IF(Q103=O103,"0",(0.01*L103*D103)))</f>
        <v>0</v>
      </c>
      <c r="N103" s="488">
        <f>VLOOKUP(Лист2!B350,Лист2!B350:I360,4)/1000</f>
        <v>0.005</v>
      </c>
      <c r="O103" s="476">
        <f>VLOOKUP(Лист2!B350,Лист2!B350:I360,5)/1000</f>
        <v>0.375</v>
      </c>
      <c r="P103" s="471" t="str">
        <f>IF(Q103=N103,"&lt;",IF(Q103=O103,"&gt;"," "))</f>
        <v>&gt;</v>
      </c>
      <c r="Q103" s="473">
        <f>IF(D103&lt;=N103,N103,IF(D103&gt;=O103,O103,D103))</f>
        <v>0.375</v>
      </c>
      <c r="R103" s="469" t="s">
        <v>288</v>
      </c>
      <c r="S103" s="493" t="str">
        <f>M103</f>
        <v>0</v>
      </c>
    </row>
    <row r="104" spans="1:19" ht="15.75">
      <c r="A104" s="480"/>
      <c r="B104" s="427"/>
      <c r="C104" s="310" t="e">
        <f>'ИФА аб-Стрептомицин'!F148</f>
        <v>#DIV/0!</v>
      </c>
      <c r="D104" s="478"/>
      <c r="E104" s="477"/>
      <c r="F104" s="475"/>
      <c r="G104" s="487"/>
      <c r="H104" s="475"/>
      <c r="I104" s="476"/>
      <c r="J104" s="475"/>
      <c r="K104" s="475"/>
      <c r="L104" s="476"/>
      <c r="M104" s="475"/>
      <c r="N104" s="489"/>
      <c r="O104" s="476"/>
      <c r="P104" s="472"/>
      <c r="Q104" s="474"/>
      <c r="R104" s="470"/>
      <c r="S104" s="494"/>
    </row>
    <row r="105" spans="1:19" ht="15.75">
      <c r="A105" s="479">
        <f>'ИФА аб-Стрептомицин'!K28</f>
        <v>0</v>
      </c>
      <c r="B105" s="426"/>
      <c r="C105" s="310" t="e">
        <f>'ИФА аб-Стрептомицин'!F149</f>
        <v>#DIV/0!</v>
      </c>
      <c r="D105" s="478" t="str">
        <f>'ИФА аб-Стрептомицин'!G149</f>
        <v>-</v>
      </c>
      <c r="E105" s="477">
        <f>VLOOKUP(Лист2!B362,Лист2!B362:I372,7)</f>
        <v>17</v>
      </c>
      <c r="F105" s="475" t="str">
        <f>IF(Q105=N105,"0",IF(Q105=O105,"0",(0.01*E105*D105)))</f>
        <v>0</v>
      </c>
      <c r="G105" s="486" t="str">
        <f>IF(Q105=N105,"0",IF(Q105=O105,"0",(ABS(C105-C106))))</f>
        <v>0</v>
      </c>
      <c r="H105" s="475" t="str">
        <f>IF(Q105=N105," ",IF(Q105=O105," ",IF(G105&lt;F105,"приемлемо","неприемлемо")))</f>
        <v> </v>
      </c>
      <c r="I105" s="476">
        <f>VLOOKUP(Лист2!B362,Лист2!B362:I372,8)</f>
        <v>19</v>
      </c>
      <c r="J105" s="475" t="str">
        <f>IF(Q105=N105,"0",IF(Q105=O105,"0",(0.01*I105*D105)))</f>
        <v>0</v>
      </c>
      <c r="K105" s="475" t="str">
        <f>IF(Q105=N105," ",IF(Q105=O105," ",IF(G105&lt;J105,"приемлемо","неприемлемо")))</f>
        <v> </v>
      </c>
      <c r="L105" s="476">
        <f>VLOOKUP(Лист2!B362,Лист2!B362:I372,6)</f>
        <v>22</v>
      </c>
      <c r="M105" s="475" t="str">
        <f>IF(Q105=N105,"0",IF(Q105=O105,"0",(0.01*L105*D105)))</f>
        <v>0</v>
      </c>
      <c r="N105" s="488">
        <f>VLOOKUP(Лист2!B362,Лист2!B362:I372,4)/1000</f>
        <v>0.005</v>
      </c>
      <c r="O105" s="476">
        <f>VLOOKUP(Лист2!B362,Лист2!B362:I372,5)/1000</f>
        <v>0.375</v>
      </c>
      <c r="P105" s="471" t="str">
        <f>IF(Q105=N105,"&lt;",IF(Q105=O105,"&gt;"," "))</f>
        <v>&gt;</v>
      </c>
      <c r="Q105" s="473">
        <f>IF(D105&lt;=N105,N105,IF(D105&gt;=O105,O105,D105))</f>
        <v>0.375</v>
      </c>
      <c r="R105" s="469" t="s">
        <v>288</v>
      </c>
      <c r="S105" s="493" t="str">
        <f>M105</f>
        <v>0</v>
      </c>
    </row>
    <row r="106" spans="1:19" ht="15.75">
      <c r="A106" s="480"/>
      <c r="B106" s="427"/>
      <c r="C106" s="310" t="e">
        <f>'ИФА аб-Стрептомицин'!F150</f>
        <v>#DIV/0!</v>
      </c>
      <c r="D106" s="478"/>
      <c r="E106" s="477"/>
      <c r="F106" s="475"/>
      <c r="G106" s="487"/>
      <c r="H106" s="475"/>
      <c r="I106" s="476"/>
      <c r="J106" s="475"/>
      <c r="K106" s="475"/>
      <c r="L106" s="476"/>
      <c r="M106" s="475"/>
      <c r="N106" s="489"/>
      <c r="O106" s="476"/>
      <c r="P106" s="472"/>
      <c r="Q106" s="474"/>
      <c r="R106" s="470"/>
      <c r="S106" s="494"/>
    </row>
    <row r="107" spans="1:19" ht="15.75">
      <c r="A107" s="479">
        <f>'ИФА аб-Стрептомицин'!K29</f>
        <v>0</v>
      </c>
      <c r="B107" s="426"/>
      <c r="C107" s="310" t="e">
        <f>'ИФА аб-Стрептомицин'!F151</f>
        <v>#DIV/0!</v>
      </c>
      <c r="D107" s="478" t="str">
        <f>'ИФА аб-Стрептомицин'!G151</f>
        <v>-</v>
      </c>
      <c r="E107" s="477">
        <f>VLOOKUP(Лист2!B374,Лист2!B374:I384,7)</f>
        <v>17</v>
      </c>
      <c r="F107" s="475" t="str">
        <f>IF(Q107=N107,"0",IF(Q107=O107,"0",(0.01*E107*D107)))</f>
        <v>0</v>
      </c>
      <c r="G107" s="486" t="str">
        <f>IF(Q107=N107,"0",IF(Q107=O107,"0",(ABS(C107-C108))))</f>
        <v>0</v>
      </c>
      <c r="H107" s="475" t="str">
        <f>IF(Q107=N107," ",IF(Q107=O107," ",IF(G107&lt;F107,"приемлемо","неприемлемо")))</f>
        <v> </v>
      </c>
      <c r="I107" s="476">
        <f>VLOOKUP(Лист2!B374,Лист2!B374:I384,8)</f>
        <v>19</v>
      </c>
      <c r="J107" s="475" t="str">
        <f>IF(Q107=N107,"0",IF(Q107=O107,"0",(0.01*I107*D107)))</f>
        <v>0</v>
      </c>
      <c r="K107" s="475" t="str">
        <f>IF(Q107=N107," ",IF(Q107=O107," ",IF(G107&lt;J107,"приемлемо","неприемлемо")))</f>
        <v> </v>
      </c>
      <c r="L107" s="476">
        <f>VLOOKUP(Лист2!B374,Лист2!B374:I384,6)</f>
        <v>22</v>
      </c>
      <c r="M107" s="475" t="str">
        <f>IF(Q107=N107,"0",IF(Q107=O107,"0",(0.01*L107*D107)))</f>
        <v>0</v>
      </c>
      <c r="N107" s="488">
        <f>VLOOKUP(Лист2!B374,Лист2!B374:I384,4)/1000</f>
        <v>0.005</v>
      </c>
      <c r="O107" s="476">
        <f>VLOOKUP(Лист2!B374,Лист2!B374:I384,5)/1000</f>
        <v>0.375</v>
      </c>
      <c r="P107" s="471" t="str">
        <f>IF(Q107=N107,"&lt;",IF(Q107=O107,"&gt;"," "))</f>
        <v>&gt;</v>
      </c>
      <c r="Q107" s="473">
        <f>IF(D107&lt;=N107,N107,IF(D107&gt;=O107,O107,D107))</f>
        <v>0.375</v>
      </c>
      <c r="R107" s="469" t="s">
        <v>288</v>
      </c>
      <c r="S107" s="493" t="str">
        <f>M107</f>
        <v>0</v>
      </c>
    </row>
    <row r="108" spans="1:19" ht="15.75">
      <c r="A108" s="480"/>
      <c r="B108" s="427"/>
      <c r="C108" s="310" t="e">
        <f>'ИФА аб-Стрептомицин'!F152</f>
        <v>#DIV/0!</v>
      </c>
      <c r="D108" s="478"/>
      <c r="E108" s="477"/>
      <c r="F108" s="475"/>
      <c r="G108" s="487"/>
      <c r="H108" s="475"/>
      <c r="I108" s="476"/>
      <c r="J108" s="475"/>
      <c r="K108" s="475"/>
      <c r="L108" s="476"/>
      <c r="M108" s="475"/>
      <c r="N108" s="489"/>
      <c r="O108" s="476"/>
      <c r="P108" s="472"/>
      <c r="Q108" s="474"/>
      <c r="R108" s="470"/>
      <c r="S108" s="494"/>
    </row>
    <row r="109" spans="1:19" ht="15.75">
      <c r="A109" s="479">
        <f>'ИФА аб-Стрептомицин'!K30</f>
        <v>0</v>
      </c>
      <c r="B109" s="426"/>
      <c r="C109" s="310" t="e">
        <f>'ИФА аб-Стрептомицин'!F153</f>
        <v>#DIV/0!</v>
      </c>
      <c r="D109" s="478" t="str">
        <f>'ИФА аб-Стрептомицин'!G153</f>
        <v>-</v>
      </c>
      <c r="E109" s="477">
        <f>VLOOKUP(Лист2!B386,Лист2!B386:I396,7)</f>
        <v>17</v>
      </c>
      <c r="F109" s="475" t="str">
        <f>IF(Q109=N109,"0",IF(Q109=O109,"0",(0.01*E109*D109)))</f>
        <v>0</v>
      </c>
      <c r="G109" s="486" t="str">
        <f>IF(Q109=N109,"0",IF(Q109=O109,"0",(ABS(C109-C110))))</f>
        <v>0</v>
      </c>
      <c r="H109" s="475" t="str">
        <f>IF(Q109=N109," ",IF(Q109=O109," ",IF(G109&lt;F109,"приемлемо","неприемлемо")))</f>
        <v> </v>
      </c>
      <c r="I109" s="476">
        <f>VLOOKUP(Лист2!B386,Лист2!B386:I396,8)</f>
        <v>19</v>
      </c>
      <c r="J109" s="475" t="str">
        <f>IF(Q109=N109,"0",IF(Q109=O109,"0",(0.01*I109*D109)))</f>
        <v>0</v>
      </c>
      <c r="K109" s="475" t="str">
        <f>IF(Q109=N109," ",IF(Q109=O109," ",IF(G109&lt;J109,"приемлемо","неприемлемо")))</f>
        <v> </v>
      </c>
      <c r="L109" s="476">
        <f>VLOOKUP(Лист2!B386,Лист2!B386:I396,6)</f>
        <v>22</v>
      </c>
      <c r="M109" s="475" t="str">
        <f>IF(Q109=N109,"0",IF(Q109=O109,"0",(0.01*L109*D109)))</f>
        <v>0</v>
      </c>
      <c r="N109" s="488">
        <f>VLOOKUP(Лист2!B386,Лист2!B386:I396,4)/1000</f>
        <v>0.005</v>
      </c>
      <c r="O109" s="476">
        <f>VLOOKUP(Лист2!B386,Лист2!B386:I396,5)/1000</f>
        <v>0.375</v>
      </c>
      <c r="P109" s="471" t="str">
        <f>IF(Q109=N109,"&lt;",IF(Q109=O109,"&gt;"," "))</f>
        <v>&gt;</v>
      </c>
      <c r="Q109" s="473">
        <f>IF(D109&lt;=N109,N109,IF(D109&gt;=O109,O109,D109))</f>
        <v>0.375</v>
      </c>
      <c r="R109" s="469" t="s">
        <v>288</v>
      </c>
      <c r="S109" s="493" t="str">
        <f>M109</f>
        <v>0</v>
      </c>
    </row>
    <row r="110" spans="1:19" ht="15.75">
      <c r="A110" s="480"/>
      <c r="B110" s="427"/>
      <c r="C110" s="310" t="e">
        <f>'ИФА аб-Стрептомицин'!F154</f>
        <v>#DIV/0!</v>
      </c>
      <c r="D110" s="478"/>
      <c r="E110" s="477"/>
      <c r="F110" s="475"/>
      <c r="G110" s="487"/>
      <c r="H110" s="475"/>
      <c r="I110" s="476"/>
      <c r="J110" s="475"/>
      <c r="K110" s="475"/>
      <c r="L110" s="476"/>
      <c r="M110" s="475"/>
      <c r="N110" s="489"/>
      <c r="O110" s="476"/>
      <c r="P110" s="472"/>
      <c r="Q110" s="474"/>
      <c r="R110" s="470"/>
      <c r="S110" s="494"/>
    </row>
    <row r="111" spans="1:19" ht="15.75">
      <c r="A111" s="479">
        <f>'ИФА аб-Стрептомицин'!K31</f>
        <v>0</v>
      </c>
      <c r="B111" s="426"/>
      <c r="C111" s="310" t="e">
        <f>'ИФА аб-Стрептомицин'!F155</f>
        <v>#DIV/0!</v>
      </c>
      <c r="D111" s="478" t="str">
        <f>'ИФА аб-Стрептомицин'!G155</f>
        <v>-</v>
      </c>
      <c r="E111" s="477">
        <f>VLOOKUP(Лист2!B398,Лист2!B398:I408,7)</f>
        <v>17</v>
      </c>
      <c r="F111" s="475" t="str">
        <f>IF(Q111=N111,"0",IF(Q111=O111,"0",(0.01*E111*D111)))</f>
        <v>0</v>
      </c>
      <c r="G111" s="486" t="str">
        <f>IF(Q111=N111,"0",IF(Q111=O111,"0",(ABS(C111-C112))))</f>
        <v>0</v>
      </c>
      <c r="H111" s="475" t="str">
        <f>IF(Q111=N111," ",IF(Q111=O111," ",IF(G111&lt;F111,"приемлемо","неприемлемо")))</f>
        <v> </v>
      </c>
      <c r="I111" s="476">
        <f>VLOOKUP(Лист2!B398,Лист2!B398:I408,8)</f>
        <v>19</v>
      </c>
      <c r="J111" s="475" t="str">
        <f>IF(Q111=N111,"0",IF(Q111=O111,"0",(0.01*I111*D111)))</f>
        <v>0</v>
      </c>
      <c r="K111" s="475" t="str">
        <f>IF(Q111=N111," ",IF(Q111=O111," ",IF(G111&lt;J111,"приемлемо","неприемлемо")))</f>
        <v> </v>
      </c>
      <c r="L111" s="476">
        <f>VLOOKUP(Лист2!B398,Лист2!B398:I408,6)</f>
        <v>22</v>
      </c>
      <c r="M111" s="475" t="str">
        <f>IF(Q111=N111,"0",IF(Q111=O111,"0",(0.01*L111*D111)))</f>
        <v>0</v>
      </c>
      <c r="N111" s="488">
        <f>VLOOKUP(Лист2!B398,Лист2!B398:I408,4)/1000</f>
        <v>0.005</v>
      </c>
      <c r="O111" s="476">
        <f>VLOOKUP(Лист2!B398,Лист2!B398:I408,5)/1000</f>
        <v>0.375</v>
      </c>
      <c r="P111" s="471" t="str">
        <f>IF(Q111=N111,"&lt;",IF(Q111=O111,"&gt;"," "))</f>
        <v>&gt;</v>
      </c>
      <c r="Q111" s="473">
        <f>IF(D111&lt;=N111,N111,IF(D111&gt;=O111,O111,D111))</f>
        <v>0.375</v>
      </c>
      <c r="R111" s="469" t="s">
        <v>288</v>
      </c>
      <c r="S111" s="493" t="str">
        <f>M111</f>
        <v>0</v>
      </c>
    </row>
    <row r="112" spans="1:19" ht="15.75">
      <c r="A112" s="480"/>
      <c r="B112" s="427"/>
      <c r="C112" s="310" t="e">
        <f>'ИФА аб-Стрептомицин'!F156</f>
        <v>#DIV/0!</v>
      </c>
      <c r="D112" s="478"/>
      <c r="E112" s="477"/>
      <c r="F112" s="475"/>
      <c r="G112" s="487"/>
      <c r="H112" s="475"/>
      <c r="I112" s="476"/>
      <c r="J112" s="475"/>
      <c r="K112" s="475"/>
      <c r="L112" s="476"/>
      <c r="M112" s="475"/>
      <c r="N112" s="489"/>
      <c r="O112" s="476"/>
      <c r="P112" s="472"/>
      <c r="Q112" s="474"/>
      <c r="R112" s="470"/>
      <c r="S112" s="494"/>
    </row>
    <row r="113" spans="1:19" ht="15.75">
      <c r="A113" s="479">
        <f>'ИФА аб-Стрептомицин'!M24</f>
        <v>0</v>
      </c>
      <c r="B113" s="426"/>
      <c r="C113" s="310" t="e">
        <f>'ИФА аб-Стрептомицин'!F157</f>
        <v>#DIV/0!</v>
      </c>
      <c r="D113" s="478" t="str">
        <f>'ИФА аб-Стрептомицин'!G157</f>
        <v>-</v>
      </c>
      <c r="E113" s="477">
        <f>VLOOKUP(Лист2!B410,Лист2!B410:I420,7)</f>
        <v>17</v>
      </c>
      <c r="F113" s="475" t="str">
        <f>IF(Q113=N113,"0",IF(Q113=O113,"0",(0.01*E113*D113)))</f>
        <v>0</v>
      </c>
      <c r="G113" s="486" t="str">
        <f>IF(Q113=N113,"0",IF(Q113=O113,"0",(ABS(C113-C114))))</f>
        <v>0</v>
      </c>
      <c r="H113" s="475" t="str">
        <f>IF(Q113=N113," ",IF(Q113=O113," ",IF(G113&lt;F113,"приемлемо","неприемлемо")))</f>
        <v> </v>
      </c>
      <c r="I113" s="476">
        <f>VLOOKUP(Лист2!B410,Лист2!B410:I420,8)</f>
        <v>19</v>
      </c>
      <c r="J113" s="475" t="str">
        <f>IF(Q113=N113,"0",IF(Q113=O113,"0",(0.01*I113*D113)))</f>
        <v>0</v>
      </c>
      <c r="K113" s="475" t="str">
        <f>IF(Q113=N113," ",IF(Q113=O113," ",IF(G113&lt;J113,"приемлемо","неприемлемо")))</f>
        <v> </v>
      </c>
      <c r="L113" s="476">
        <f>VLOOKUP(Лист2!B410,Лист2!B410:I420,6)</f>
        <v>22</v>
      </c>
      <c r="M113" s="475" t="str">
        <f>IF(Q113=N113,"0",IF(Q113=O113,"0",(0.01*L113*D113)))</f>
        <v>0</v>
      </c>
      <c r="N113" s="488">
        <f>VLOOKUP(Лист2!B410,Лист2!B410:I420,4)/1000</f>
        <v>0.005</v>
      </c>
      <c r="O113" s="476">
        <f>VLOOKUP(Лист2!B410,Лист2!B410:I420,5)/1000</f>
        <v>0.375</v>
      </c>
      <c r="P113" s="471" t="str">
        <f>IF(Q113=N113,"&lt;",IF(Q113=O113,"&gt;"," "))</f>
        <v>&gt;</v>
      </c>
      <c r="Q113" s="473">
        <f>IF(D113&lt;=N113,N113,IF(D113&gt;=O113,O113,D113))</f>
        <v>0.375</v>
      </c>
      <c r="R113" s="469" t="s">
        <v>288</v>
      </c>
      <c r="S113" s="493" t="str">
        <f>M113</f>
        <v>0</v>
      </c>
    </row>
    <row r="114" spans="1:19" ht="15.75">
      <c r="A114" s="480"/>
      <c r="B114" s="427"/>
      <c r="C114" s="310" t="e">
        <f>'ИФА аб-Стрептомицин'!F158</f>
        <v>#DIV/0!</v>
      </c>
      <c r="D114" s="478"/>
      <c r="E114" s="477"/>
      <c r="F114" s="475"/>
      <c r="G114" s="487"/>
      <c r="H114" s="475"/>
      <c r="I114" s="476"/>
      <c r="J114" s="475"/>
      <c r="K114" s="475"/>
      <c r="L114" s="476"/>
      <c r="M114" s="475"/>
      <c r="N114" s="489"/>
      <c r="O114" s="476"/>
      <c r="P114" s="472"/>
      <c r="Q114" s="474"/>
      <c r="R114" s="470"/>
      <c r="S114" s="494"/>
    </row>
    <row r="115" spans="1:19" ht="15.75">
      <c r="A115" s="479">
        <f>'ИФА аб-Стрептомицин'!M25</f>
        <v>0</v>
      </c>
      <c r="B115" s="426"/>
      <c r="C115" s="310" t="e">
        <f>'ИФА аб-Стрептомицин'!F159</f>
        <v>#DIV/0!</v>
      </c>
      <c r="D115" s="478" t="str">
        <f>'ИФА аб-Стрептомицин'!G159</f>
        <v>-</v>
      </c>
      <c r="E115" s="477">
        <f>VLOOKUP(Лист2!B422,Лист2!B422:I432,7)</f>
        <v>17</v>
      </c>
      <c r="F115" s="475" t="str">
        <f>IF(Q115=N115,"0",IF(Q115=O115,"0",(0.01*E115*D115)))</f>
        <v>0</v>
      </c>
      <c r="G115" s="486" t="str">
        <f>IF(Q115=N115,"0",IF(Q115=O115,"0",(ABS(C115-C116))))</f>
        <v>0</v>
      </c>
      <c r="H115" s="475" t="str">
        <f>IF(Q115=N115," ",IF(Q115=O115," ",IF(G115&lt;F115,"приемлемо","неприемлемо")))</f>
        <v> </v>
      </c>
      <c r="I115" s="476">
        <f>VLOOKUP(Лист2!B422,Лист2!B422:I432,8)</f>
        <v>19</v>
      </c>
      <c r="J115" s="475" t="str">
        <f>IF(Q115=N115,"0",IF(Q115=O115,"0",(0.01*I115*D115)))</f>
        <v>0</v>
      </c>
      <c r="K115" s="475" t="str">
        <f>IF(Q115=N115," ",IF(Q115=O115," ",IF(G115&lt;J115,"приемлемо","неприемлемо")))</f>
        <v> </v>
      </c>
      <c r="L115" s="476">
        <f>VLOOKUP(Лист2!B422,Лист2!B422:I432,6)</f>
        <v>22</v>
      </c>
      <c r="M115" s="475" t="str">
        <f>IF(Q115=N115,"0",IF(Q115=O115,"0",(0.01*L115*D115)))</f>
        <v>0</v>
      </c>
      <c r="N115" s="488">
        <f>VLOOKUP(Лист2!B422,Лист2!B422:I432,4)/1000</f>
        <v>0.005</v>
      </c>
      <c r="O115" s="476">
        <f>VLOOKUP(Лист2!B422,Лист2!B422:I432,5)/1000</f>
        <v>0.375</v>
      </c>
      <c r="P115" s="471" t="str">
        <f>IF(Q115=N115,"&lt;",IF(Q115=O115,"&gt;"," "))</f>
        <v>&gt;</v>
      </c>
      <c r="Q115" s="473">
        <f>IF(D115&lt;=N115,N115,IF(D115&gt;=O115,O115,D115))</f>
        <v>0.375</v>
      </c>
      <c r="R115" s="469" t="s">
        <v>288</v>
      </c>
      <c r="S115" s="493" t="str">
        <f>M115</f>
        <v>0</v>
      </c>
    </row>
    <row r="116" spans="1:19" ht="15.75">
      <c r="A116" s="480"/>
      <c r="B116" s="427"/>
      <c r="C116" s="310" t="e">
        <f>'ИФА аб-Стрептомицин'!F160</f>
        <v>#DIV/0!</v>
      </c>
      <c r="D116" s="478"/>
      <c r="E116" s="477"/>
      <c r="F116" s="475"/>
      <c r="G116" s="487"/>
      <c r="H116" s="475"/>
      <c r="I116" s="476"/>
      <c r="J116" s="475"/>
      <c r="K116" s="475"/>
      <c r="L116" s="476"/>
      <c r="M116" s="475"/>
      <c r="N116" s="489"/>
      <c r="O116" s="476"/>
      <c r="P116" s="472"/>
      <c r="Q116" s="474"/>
      <c r="R116" s="470"/>
      <c r="S116" s="494"/>
    </row>
    <row r="117" spans="1:19" ht="15.75">
      <c r="A117" s="479">
        <f>'ИФА аб-Стрептомицин'!M26</f>
        <v>0</v>
      </c>
      <c r="B117" s="426"/>
      <c r="C117" s="310" t="e">
        <f>'ИФА аб-Стрептомицин'!F161</f>
        <v>#DIV/0!</v>
      </c>
      <c r="D117" s="478" t="str">
        <f>'ИФА аб-Стрептомицин'!G161</f>
        <v>-</v>
      </c>
      <c r="E117" s="477">
        <f>VLOOKUP(Лист2!B434,Лист2!B434:I444,7)</f>
        <v>17</v>
      </c>
      <c r="F117" s="475" t="str">
        <f>IF(Q117=N117,"0",IF(Q117=O117,"0",(0.01*E117*D117)))</f>
        <v>0</v>
      </c>
      <c r="G117" s="486" t="str">
        <f>IF(Q117=N117,"0",IF(Q117=O117,"0",(ABS(C117-C118))))</f>
        <v>0</v>
      </c>
      <c r="H117" s="475" t="str">
        <f>IF(Q117=N117," ",IF(Q117=O117," ",IF(G117&lt;F117,"приемлемо","неприемлемо")))</f>
        <v> </v>
      </c>
      <c r="I117" s="476">
        <f>VLOOKUP(Лист2!B434,Лист2!B434:I444,8)</f>
        <v>19</v>
      </c>
      <c r="J117" s="475" t="str">
        <f>IF(Q117=N117,"0",IF(Q117=O117,"0",(0.01*I117*D117)))</f>
        <v>0</v>
      </c>
      <c r="K117" s="475" t="str">
        <f>IF(Q117=N117," ",IF(Q117=O117," ",IF(G117&lt;J117,"приемлемо","неприемлемо")))</f>
        <v> </v>
      </c>
      <c r="L117" s="476">
        <f>VLOOKUP(Лист2!B434,Лист2!B434:I444,6)</f>
        <v>22</v>
      </c>
      <c r="M117" s="475" t="str">
        <f>IF(Q117=N117,"0",IF(Q117=O117,"0",(0.01*L117*D117)))</f>
        <v>0</v>
      </c>
      <c r="N117" s="488">
        <f>VLOOKUP(Лист2!B434,Лист2!B434:I444,4)/1000</f>
        <v>0.005</v>
      </c>
      <c r="O117" s="476">
        <f>VLOOKUP(Лист2!B434,Лист2!B434:I444,5)/1000</f>
        <v>0.375</v>
      </c>
      <c r="P117" s="471" t="str">
        <f>IF(Q117=N117,"&lt;",IF(Q117=O117,"&gt;"," "))</f>
        <v>&gt;</v>
      </c>
      <c r="Q117" s="473">
        <f>IF(D117&lt;=N117,N117,IF(D117&gt;=O117,O117,D117))</f>
        <v>0.375</v>
      </c>
      <c r="R117" s="469" t="s">
        <v>288</v>
      </c>
      <c r="S117" s="493" t="str">
        <f>M117</f>
        <v>0</v>
      </c>
    </row>
    <row r="118" spans="1:19" ht="15.75">
      <c r="A118" s="480"/>
      <c r="B118" s="427"/>
      <c r="C118" s="310" t="e">
        <f>'ИФА аб-Стрептомицин'!F162</f>
        <v>#DIV/0!</v>
      </c>
      <c r="D118" s="478"/>
      <c r="E118" s="477"/>
      <c r="F118" s="475"/>
      <c r="G118" s="487"/>
      <c r="H118" s="475"/>
      <c r="I118" s="476"/>
      <c r="J118" s="475"/>
      <c r="K118" s="475"/>
      <c r="L118" s="476"/>
      <c r="M118" s="475"/>
      <c r="N118" s="489"/>
      <c r="O118" s="476"/>
      <c r="P118" s="472"/>
      <c r="Q118" s="474"/>
      <c r="R118" s="470"/>
      <c r="S118" s="494"/>
    </row>
    <row r="119" spans="1:19" ht="15.75">
      <c r="A119" s="479">
        <f>'ИФА аб-Стрептомицин'!M27</f>
        <v>0</v>
      </c>
      <c r="B119" s="426"/>
      <c r="C119" s="310" t="e">
        <f>'ИФА аб-Стрептомицин'!F163</f>
        <v>#DIV/0!</v>
      </c>
      <c r="D119" s="478" t="str">
        <f>'ИФА аб-Стрептомицин'!G163</f>
        <v>-</v>
      </c>
      <c r="E119" s="477">
        <f>VLOOKUP(Лист2!B446,Лист2!B446:I456,7)</f>
        <v>17</v>
      </c>
      <c r="F119" s="475" t="str">
        <f>IF(Q119=N119,"0",IF(Q119=O119,"0",(0.01*E119*D119)))</f>
        <v>0</v>
      </c>
      <c r="G119" s="486" t="str">
        <f>IF(Q119=N119,"0",IF(Q119=O119,"0",(ABS(C119-C120))))</f>
        <v>0</v>
      </c>
      <c r="H119" s="475" t="str">
        <f>IF(Q119=N119," ",IF(Q119=O119," ",IF(G119&lt;F119,"приемлемо","неприемлемо")))</f>
        <v> </v>
      </c>
      <c r="I119" s="476">
        <f>VLOOKUP(Лист2!B446,Лист2!B446:I456,8)</f>
        <v>19</v>
      </c>
      <c r="J119" s="475" t="str">
        <f>IF(Q119=N119,"0",IF(Q119=O119,"0",(0.01*I119*D119)))</f>
        <v>0</v>
      </c>
      <c r="K119" s="475" t="str">
        <f>IF(Q119=N119," ",IF(Q119=O119," ",IF(G119&lt;J119,"приемлемо","неприемлемо")))</f>
        <v> </v>
      </c>
      <c r="L119" s="476">
        <f>VLOOKUP(Лист2!B446,Лист2!B446:I456,6)</f>
        <v>22</v>
      </c>
      <c r="M119" s="475" t="str">
        <f>IF(Q119=N119,"0",IF(Q119=O119,"0",(0.01*L119*D119)))</f>
        <v>0</v>
      </c>
      <c r="N119" s="488">
        <f>VLOOKUP(Лист2!B446,Лист2!B446:I456,4)/1000</f>
        <v>0.005</v>
      </c>
      <c r="O119" s="476">
        <f>VLOOKUP(Лист2!B446,Лист2!B446:I456,5)/1000</f>
        <v>0.375</v>
      </c>
      <c r="P119" s="471" t="str">
        <f>IF(Q119=N119,"&lt;",IF(Q119=O119,"&gt;"," "))</f>
        <v>&gt;</v>
      </c>
      <c r="Q119" s="473">
        <f>IF(D119&lt;=N119,N119,IF(D119&gt;=O119,O119,D119))</f>
        <v>0.375</v>
      </c>
      <c r="R119" s="469" t="s">
        <v>288</v>
      </c>
      <c r="S119" s="493" t="str">
        <f>M119</f>
        <v>0</v>
      </c>
    </row>
    <row r="120" spans="1:19" ht="15.75">
      <c r="A120" s="480"/>
      <c r="B120" s="427"/>
      <c r="C120" s="310" t="e">
        <f>'ИФА аб-Стрептомицин'!F164</f>
        <v>#DIV/0!</v>
      </c>
      <c r="D120" s="478"/>
      <c r="E120" s="477"/>
      <c r="F120" s="475"/>
      <c r="G120" s="487"/>
      <c r="H120" s="475"/>
      <c r="I120" s="476"/>
      <c r="J120" s="475"/>
      <c r="K120" s="475"/>
      <c r="L120" s="476"/>
      <c r="M120" s="475"/>
      <c r="N120" s="489"/>
      <c r="O120" s="476"/>
      <c r="P120" s="472"/>
      <c r="Q120" s="474"/>
      <c r="R120" s="470"/>
      <c r="S120" s="494"/>
    </row>
    <row r="121" spans="1:19" ht="15.75">
      <c r="A121" s="479">
        <f>'ИФА аб-Стрептомицин'!M28</f>
        <v>0</v>
      </c>
      <c r="B121" s="426"/>
      <c r="C121" s="310" t="e">
        <f>'ИФА аб-Стрептомицин'!F165</f>
        <v>#DIV/0!</v>
      </c>
      <c r="D121" s="478" t="str">
        <f>'ИФА аб-Стрептомицин'!G165</f>
        <v>-</v>
      </c>
      <c r="E121" s="477">
        <f>VLOOKUP(Лист2!B458,Лист2!B458:I468,7)</f>
        <v>17</v>
      </c>
      <c r="F121" s="475" t="str">
        <f>IF(Q121=N121,"0",IF(Q121=O121,"0",(0.01*E121*D121)))</f>
        <v>0</v>
      </c>
      <c r="G121" s="486" t="str">
        <f>IF(Q121=N121,"0",IF(Q121=O121,"0",(ABS(C121-C122))))</f>
        <v>0</v>
      </c>
      <c r="H121" s="475" t="str">
        <f>IF(Q121=N121," ",IF(Q121=O121," ",IF(G121&lt;F121,"приемлемо","неприемлемо")))</f>
        <v> </v>
      </c>
      <c r="I121" s="476">
        <f>VLOOKUP(Лист2!B458,Лист2!B458:I468,8)</f>
        <v>19</v>
      </c>
      <c r="J121" s="475" t="str">
        <f>IF(Q121=N121,"0",IF(Q121=O121,"0",(0.01*I121*D121)))</f>
        <v>0</v>
      </c>
      <c r="K121" s="475" t="str">
        <f>IF(Q121=N121," ",IF(Q121=O121," ",IF(G121&lt;J121,"приемлемо","неприемлемо")))</f>
        <v> </v>
      </c>
      <c r="L121" s="476">
        <f>VLOOKUP(Лист2!B458,Лист2!B458:I468,6)</f>
        <v>22</v>
      </c>
      <c r="M121" s="475" t="str">
        <f>IF(Q121=N121,"0",IF(Q121=O121,"0",(0.01*L121*D121)))</f>
        <v>0</v>
      </c>
      <c r="N121" s="488">
        <f>VLOOKUP(Лист2!B458,Лист2!B458:I468,4)/1000</f>
        <v>0.005</v>
      </c>
      <c r="O121" s="476">
        <f>VLOOKUP(Лист2!B458,Лист2!B458:I468,5)/1000</f>
        <v>0.375</v>
      </c>
      <c r="P121" s="471" t="str">
        <f>IF(Q121=N121,"&lt;",IF(Q121=O121,"&gt;"," "))</f>
        <v>&gt;</v>
      </c>
      <c r="Q121" s="473">
        <f>IF(D121&lt;=N121,N121,IF(D121&gt;=O121,O121,D121))</f>
        <v>0.375</v>
      </c>
      <c r="R121" s="469" t="s">
        <v>288</v>
      </c>
      <c r="S121" s="493" t="str">
        <f>M121</f>
        <v>0</v>
      </c>
    </row>
    <row r="122" spans="1:19" ht="15.75">
      <c r="A122" s="480"/>
      <c r="B122" s="427"/>
      <c r="C122" s="310" t="e">
        <f>'ИФА аб-Стрептомицин'!F166</f>
        <v>#DIV/0!</v>
      </c>
      <c r="D122" s="478"/>
      <c r="E122" s="477"/>
      <c r="F122" s="475"/>
      <c r="G122" s="487"/>
      <c r="H122" s="475"/>
      <c r="I122" s="476"/>
      <c r="J122" s="475"/>
      <c r="K122" s="475"/>
      <c r="L122" s="476"/>
      <c r="M122" s="475"/>
      <c r="N122" s="489"/>
      <c r="O122" s="476"/>
      <c r="P122" s="472"/>
      <c r="Q122" s="474"/>
      <c r="R122" s="470"/>
      <c r="S122" s="494"/>
    </row>
    <row r="123" spans="1:19" ht="15.75">
      <c r="A123" s="479">
        <f>'ИФА аб-Стрептомицин'!M29</f>
        <v>0</v>
      </c>
      <c r="B123" s="426"/>
      <c r="C123" s="310" t="e">
        <f>'ИФА аб-Стрептомицин'!F167</f>
        <v>#DIV/0!</v>
      </c>
      <c r="D123" s="478" t="str">
        <f>'ИФА аб-Стрептомицин'!G167</f>
        <v>-</v>
      </c>
      <c r="E123" s="477">
        <f>VLOOKUP(Лист2!B470,Лист2!B470:I480,7)</f>
        <v>17</v>
      </c>
      <c r="F123" s="475" t="str">
        <f>IF(Q123=N123,"0",IF(Q123=O123,"0",(0.01*E123*D123)))</f>
        <v>0</v>
      </c>
      <c r="G123" s="486" t="str">
        <f>IF(Q123=N123,"0",IF(Q123=O123,"0",(ABS(C123-C124))))</f>
        <v>0</v>
      </c>
      <c r="H123" s="475" t="str">
        <f>IF(Q123=N123," ",IF(Q123=O123," ",IF(G123&lt;F123,"приемлемо","неприемлемо")))</f>
        <v> </v>
      </c>
      <c r="I123" s="476">
        <f>VLOOKUP(Лист2!B470,Лист2!B470:I480,8)</f>
        <v>19</v>
      </c>
      <c r="J123" s="475" t="str">
        <f>IF(Q123=N123,"0",IF(Q123=O123,"0",(0.01*I123*D123)))</f>
        <v>0</v>
      </c>
      <c r="K123" s="475" t="str">
        <f>IF(Q123=N123," ",IF(Q123=O123," ",IF(G123&lt;J123,"приемлемо","неприемлемо")))</f>
        <v> </v>
      </c>
      <c r="L123" s="476">
        <f>VLOOKUP(Лист2!B470,Лист2!B470:I480,6)</f>
        <v>22</v>
      </c>
      <c r="M123" s="475" t="str">
        <f>IF(Q123=N123,"0",IF(Q123=O123,"0",(0.01*L123*D123)))</f>
        <v>0</v>
      </c>
      <c r="N123" s="488">
        <f>VLOOKUP(Лист2!B470,Лист2!B470:I480,4)/1000</f>
        <v>0.005</v>
      </c>
      <c r="O123" s="476">
        <f>VLOOKUP(Лист2!B470,Лист2!B470:I480,5)/1000</f>
        <v>0.375</v>
      </c>
      <c r="P123" s="471" t="str">
        <f>IF(Q123=N123,"&lt;",IF(Q123=O123,"&gt;"," "))</f>
        <v>&gt;</v>
      </c>
      <c r="Q123" s="473">
        <f>IF(D123&lt;=N123,N123,IF(D123&gt;=O123,O123,D123))</f>
        <v>0.375</v>
      </c>
      <c r="R123" s="469" t="s">
        <v>288</v>
      </c>
      <c r="S123" s="493" t="str">
        <f>M123</f>
        <v>0</v>
      </c>
    </row>
    <row r="124" spans="1:19" ht="15.75">
      <c r="A124" s="480"/>
      <c r="B124" s="427"/>
      <c r="C124" s="310" t="e">
        <f>'ИФА аб-Стрептомицин'!F168</f>
        <v>#DIV/0!</v>
      </c>
      <c r="D124" s="478"/>
      <c r="E124" s="477"/>
      <c r="F124" s="475"/>
      <c r="G124" s="487"/>
      <c r="H124" s="475"/>
      <c r="I124" s="476"/>
      <c r="J124" s="475"/>
      <c r="K124" s="475"/>
      <c r="L124" s="476"/>
      <c r="M124" s="475"/>
      <c r="N124" s="489"/>
      <c r="O124" s="476"/>
      <c r="P124" s="472"/>
      <c r="Q124" s="474"/>
      <c r="R124" s="470"/>
      <c r="S124" s="494"/>
    </row>
    <row r="125" spans="1:19" ht="15.75">
      <c r="A125" s="479">
        <f>'ИФА аб-Стрептомицин'!M30</f>
        <v>0</v>
      </c>
      <c r="B125" s="426"/>
      <c r="C125" s="310" t="e">
        <f>'ИФА аб-Стрептомицин'!F169</f>
        <v>#DIV/0!</v>
      </c>
      <c r="D125" s="478" t="str">
        <f>'ИФА аб-Стрептомицин'!G169</f>
        <v>-</v>
      </c>
      <c r="E125" s="477">
        <f>VLOOKUP(Лист2!B482,Лист2!B482:I492,7)</f>
        <v>17</v>
      </c>
      <c r="F125" s="475" t="str">
        <f>IF(Q125=N125,"0",IF(Q125=O125,"0",(0.01*E125*D125)))</f>
        <v>0</v>
      </c>
      <c r="G125" s="486" t="str">
        <f>IF(Q125=N125,"0",IF(Q125=O125,"0",(ABS(C125-C126))))</f>
        <v>0</v>
      </c>
      <c r="H125" s="475" t="str">
        <f>IF(Q125=N125," ",IF(Q125=O125," ",IF(G125&lt;F125,"приемлемо","неприемлемо")))</f>
        <v> </v>
      </c>
      <c r="I125" s="476">
        <f>VLOOKUP(Лист2!B482,Лист2!B482:I492,8)</f>
        <v>19</v>
      </c>
      <c r="J125" s="475" t="str">
        <f>IF(Q125=N125,"0",IF(Q125=O125,"0",(0.01*I125*D125)))</f>
        <v>0</v>
      </c>
      <c r="K125" s="475" t="str">
        <f>IF(Q125=N125," ",IF(Q125=O125," ",IF(G125&lt;J125,"приемлемо","неприемлемо")))</f>
        <v> </v>
      </c>
      <c r="L125" s="476">
        <f>VLOOKUP(Лист2!B482,Лист2!B482:I492,6)</f>
        <v>22</v>
      </c>
      <c r="M125" s="475" t="str">
        <f>IF(Q125=N125,"0",IF(Q125=O125,"0",(0.01*L125*D125)))</f>
        <v>0</v>
      </c>
      <c r="N125" s="488">
        <f>VLOOKUP(Лист2!B482,Лист2!B482:I492,4)/1000</f>
        <v>0.005</v>
      </c>
      <c r="O125" s="476">
        <f>VLOOKUP(Лист2!B482,Лист2!B482:I492,5)/1000</f>
        <v>0.375</v>
      </c>
      <c r="P125" s="471" t="str">
        <f>IF(Q125=N125,"&lt;",IF(Q125=O125,"&gt;"," "))</f>
        <v>&gt;</v>
      </c>
      <c r="Q125" s="473">
        <f>IF(D125&lt;=N125,N125,IF(D125&gt;=O125,O125,D125))</f>
        <v>0.375</v>
      </c>
      <c r="R125" s="469" t="s">
        <v>288</v>
      </c>
      <c r="S125" s="493" t="str">
        <f>M125</f>
        <v>0</v>
      </c>
    </row>
    <row r="126" spans="1:19" ht="15.75">
      <c r="A126" s="480"/>
      <c r="B126" s="427"/>
      <c r="C126" s="310" t="e">
        <f>'ИФА аб-Стрептомицин'!F170</f>
        <v>#DIV/0!</v>
      </c>
      <c r="D126" s="478"/>
      <c r="E126" s="477"/>
      <c r="F126" s="475"/>
      <c r="G126" s="487"/>
      <c r="H126" s="475"/>
      <c r="I126" s="476"/>
      <c r="J126" s="475"/>
      <c r="K126" s="475"/>
      <c r="L126" s="476"/>
      <c r="M126" s="475"/>
      <c r="N126" s="489"/>
      <c r="O126" s="476"/>
      <c r="P126" s="472"/>
      <c r="Q126" s="474"/>
      <c r="R126" s="470"/>
      <c r="S126" s="494"/>
    </row>
    <row r="127" spans="1:19" ht="15.75">
      <c r="A127" s="481">
        <f>'ИФА аб-Стрептомицин'!M31</f>
        <v>0</v>
      </c>
      <c r="B127" s="482"/>
      <c r="C127" s="310" t="e">
        <f>'ИФА аб-Стрептомицин'!F171</f>
        <v>#DIV/0!</v>
      </c>
      <c r="D127" s="478" t="str">
        <f>'ИФА аб-Стрептомицин'!G171</f>
        <v>-</v>
      </c>
      <c r="E127" s="477">
        <f>VLOOKUP(Лист2!B494,Лист2!B494:I504,7)</f>
        <v>17</v>
      </c>
      <c r="F127" s="475" t="str">
        <f>IF(Q127=N127,"0",IF(Q127=O127,"0",(0.01*E127*D127)))</f>
        <v>0</v>
      </c>
      <c r="G127" s="486" t="str">
        <f>IF(Q127=N127,"0",IF(Q127=O127,"0",(ABS(C127-C128))))</f>
        <v>0</v>
      </c>
      <c r="H127" s="475" t="str">
        <f>IF(Q127=N127," ",IF(Q127=O127," ",IF(G127&lt;F127,"приемлемо","неприемлемо")))</f>
        <v> </v>
      </c>
      <c r="I127" s="476">
        <f>VLOOKUP(Лист2!B494,Лист2!B494:I504,8)</f>
        <v>19</v>
      </c>
      <c r="J127" s="475" t="str">
        <f>IF(Q127=N127,"0",IF(Q127=O127,"0",(0.01*I127*D127)))</f>
        <v>0</v>
      </c>
      <c r="K127" s="475" t="str">
        <f>IF(Q127=N127," ",IF(Q127=O127," ",IF(G127&lt;J127,"приемлемо","неприемлемо")))</f>
        <v> </v>
      </c>
      <c r="L127" s="476">
        <f>VLOOKUP(Лист2!B494,Лист2!B494:I504,6)</f>
        <v>22</v>
      </c>
      <c r="M127" s="475" t="str">
        <f>IF(Q127=N127,"0",IF(Q127=O127,"0",(0.01*L127*D127)))</f>
        <v>0</v>
      </c>
      <c r="N127" s="488">
        <f>VLOOKUP(Лист2!B494,Лист2!B494:I504,4)/1000</f>
        <v>0.005</v>
      </c>
      <c r="O127" s="476">
        <f>VLOOKUP(Лист2!B494,Лист2!B494:I504,5)/1000</f>
        <v>0.375</v>
      </c>
      <c r="P127" s="471" t="str">
        <f>IF(Q127=N127,"&lt;",IF(Q127=O127,"&gt;"," "))</f>
        <v>&gt;</v>
      </c>
      <c r="Q127" s="473">
        <f>IF(D127&lt;=N127,N127,IF(D127&gt;=O127,O127,D127))</f>
        <v>0.375</v>
      </c>
      <c r="R127" s="469" t="s">
        <v>288</v>
      </c>
      <c r="S127" s="493" t="str">
        <f>M127</f>
        <v>0</v>
      </c>
    </row>
    <row r="128" spans="1:19" ht="15.75">
      <c r="A128" s="481"/>
      <c r="B128" s="482"/>
      <c r="C128" s="310" t="e">
        <f>'ИФА аб-Стрептомицин'!F172</f>
        <v>#DIV/0!</v>
      </c>
      <c r="D128" s="478"/>
      <c r="E128" s="477"/>
      <c r="F128" s="475"/>
      <c r="G128" s="487"/>
      <c r="H128" s="475"/>
      <c r="I128" s="476"/>
      <c r="J128" s="475"/>
      <c r="K128" s="475"/>
      <c r="L128" s="476"/>
      <c r="M128" s="475"/>
      <c r="N128" s="489"/>
      <c r="O128" s="476"/>
      <c r="P128" s="472"/>
      <c r="Q128" s="474"/>
      <c r="R128" s="470"/>
      <c r="S128" s="494"/>
    </row>
    <row r="129" spans="1:6" ht="22.5">
      <c r="A129" s="483"/>
      <c r="B129" s="268" t="s">
        <v>303</v>
      </c>
      <c r="C129" s="269"/>
      <c r="D129" s="269"/>
      <c r="E129" s="269"/>
      <c r="F129" s="270"/>
    </row>
    <row r="130" spans="1:6" ht="22.5">
      <c r="A130" s="483"/>
      <c r="B130" s="271" t="str">
        <f>'ИФА аб-Стрептомицин'!B12</f>
        <v>Наименование набора:</v>
      </c>
      <c r="C130" s="272" t="str">
        <f>'ИФА аб-Стрептомицин'!O89</f>
        <v>С004-01 ИФАантибиотик-стрептомицин</v>
      </c>
      <c r="D130" s="273"/>
      <c r="E130" s="274"/>
      <c r="F130" s="275"/>
    </row>
    <row r="131" spans="1:6" ht="22.5">
      <c r="A131" s="483"/>
      <c r="B131" s="271" t="str">
        <f>'ИФА аб-Стрептомицин'!B13</f>
        <v>Номер лота набора #:</v>
      </c>
      <c r="C131" s="276">
        <f>'ИФА аб-Стрептомицин'!D13</f>
        <v>0</v>
      </c>
      <c r="D131" s="273"/>
      <c r="E131" s="274"/>
      <c r="F131" s="275"/>
    </row>
    <row r="132" spans="1:6" ht="22.5">
      <c r="A132" s="483"/>
      <c r="B132" s="271" t="str">
        <f>'ИФА аб-Стрептомицин'!B15</f>
        <v>Время, дата начала анализа:</v>
      </c>
      <c r="C132" s="276">
        <f>'ИФА аб-Стрептомицин'!D15</f>
        <v>0</v>
      </c>
      <c r="D132" s="273"/>
      <c r="E132" s="274"/>
      <c r="F132" s="275"/>
    </row>
    <row r="133" spans="2:6" ht="22.5">
      <c r="B133" s="277" t="str">
        <f>'ИФА аб-Стрептомицин'!B17</f>
        <v>Анализ выполнил:</v>
      </c>
      <c r="C133" s="282">
        <f>'ИФА аб-Стрептомицин'!D17</f>
        <v>0</v>
      </c>
      <c r="D133" s="278"/>
      <c r="E133" s="279"/>
      <c r="F133" s="280"/>
    </row>
  </sheetData>
  <sheetProtection/>
  <mergeCells count="759">
    <mergeCell ref="S127:S128"/>
    <mergeCell ref="S115:S116"/>
    <mergeCell ref="S117:S118"/>
    <mergeCell ref="S119:S120"/>
    <mergeCell ref="S121:S122"/>
    <mergeCell ref="S123:S124"/>
    <mergeCell ref="S125:S126"/>
    <mergeCell ref="S103:S104"/>
    <mergeCell ref="S105:S106"/>
    <mergeCell ref="S107:S108"/>
    <mergeCell ref="S109:S110"/>
    <mergeCell ref="S111:S112"/>
    <mergeCell ref="S113:S114"/>
    <mergeCell ref="S91:S92"/>
    <mergeCell ref="S93:S94"/>
    <mergeCell ref="S95:S96"/>
    <mergeCell ref="S97:S98"/>
    <mergeCell ref="S99:S100"/>
    <mergeCell ref="S101:S102"/>
    <mergeCell ref="S79:S80"/>
    <mergeCell ref="S81:S82"/>
    <mergeCell ref="S83:S84"/>
    <mergeCell ref="S85:S86"/>
    <mergeCell ref="S87:S88"/>
    <mergeCell ref="S89:S90"/>
    <mergeCell ref="S67:S68"/>
    <mergeCell ref="S69:S70"/>
    <mergeCell ref="S71:S72"/>
    <mergeCell ref="S73:S74"/>
    <mergeCell ref="S75:S76"/>
    <mergeCell ref="S77:S78"/>
    <mergeCell ref="S55:S56"/>
    <mergeCell ref="S57:S58"/>
    <mergeCell ref="S59:S60"/>
    <mergeCell ref="S61:S62"/>
    <mergeCell ref="S63:S64"/>
    <mergeCell ref="S65:S66"/>
    <mergeCell ref="P44:S44"/>
    <mergeCell ref="S45:S46"/>
    <mergeCell ref="S47:S48"/>
    <mergeCell ref="S49:S50"/>
    <mergeCell ref="S51:S52"/>
    <mergeCell ref="S53:S54"/>
    <mergeCell ref="Q45:Q46"/>
    <mergeCell ref="R45:R46"/>
    <mergeCell ref="Q47:Q48"/>
    <mergeCell ref="R47:R48"/>
    <mergeCell ref="O123:O124"/>
    <mergeCell ref="O125:O126"/>
    <mergeCell ref="O93:O94"/>
    <mergeCell ref="O95:O96"/>
    <mergeCell ref="O97:O98"/>
    <mergeCell ref="O99:O100"/>
    <mergeCell ref="O101:O102"/>
    <mergeCell ref="O103:O104"/>
    <mergeCell ref="O127:O128"/>
    <mergeCell ref="O105:O106"/>
    <mergeCell ref="O107:O108"/>
    <mergeCell ref="O109:O110"/>
    <mergeCell ref="O111:O112"/>
    <mergeCell ref="O113:O114"/>
    <mergeCell ref="O115:O116"/>
    <mergeCell ref="O117:O118"/>
    <mergeCell ref="O119:O120"/>
    <mergeCell ref="O121:O122"/>
    <mergeCell ref="O81:O82"/>
    <mergeCell ref="O83:O84"/>
    <mergeCell ref="O85:O86"/>
    <mergeCell ref="O87:O88"/>
    <mergeCell ref="O89:O90"/>
    <mergeCell ref="O91:O92"/>
    <mergeCell ref="O69:O70"/>
    <mergeCell ref="O71:O72"/>
    <mergeCell ref="O73:O74"/>
    <mergeCell ref="O75:O76"/>
    <mergeCell ref="O77:O78"/>
    <mergeCell ref="O79:O80"/>
    <mergeCell ref="O57:O58"/>
    <mergeCell ref="O59:O60"/>
    <mergeCell ref="O61:O62"/>
    <mergeCell ref="O63:O64"/>
    <mergeCell ref="O65:O66"/>
    <mergeCell ref="O67:O68"/>
    <mergeCell ref="N121:N122"/>
    <mergeCell ref="N123:N124"/>
    <mergeCell ref="N125:N126"/>
    <mergeCell ref="N127:N128"/>
    <mergeCell ref="O45:O46"/>
    <mergeCell ref="O47:O48"/>
    <mergeCell ref="O49:O50"/>
    <mergeCell ref="O51:O52"/>
    <mergeCell ref="O53:O54"/>
    <mergeCell ref="O55:O56"/>
    <mergeCell ref="N109:N110"/>
    <mergeCell ref="N111:N112"/>
    <mergeCell ref="N113:N114"/>
    <mergeCell ref="N115:N116"/>
    <mergeCell ref="N117:N118"/>
    <mergeCell ref="N119:N120"/>
    <mergeCell ref="N97:N98"/>
    <mergeCell ref="N99:N100"/>
    <mergeCell ref="N101:N102"/>
    <mergeCell ref="N103:N104"/>
    <mergeCell ref="N105:N106"/>
    <mergeCell ref="N107:N108"/>
    <mergeCell ref="N85:N86"/>
    <mergeCell ref="N87:N88"/>
    <mergeCell ref="N89:N90"/>
    <mergeCell ref="N91:N92"/>
    <mergeCell ref="N93:N94"/>
    <mergeCell ref="N95:N96"/>
    <mergeCell ref="N73:N74"/>
    <mergeCell ref="N75:N76"/>
    <mergeCell ref="N77:N78"/>
    <mergeCell ref="N79:N80"/>
    <mergeCell ref="N81:N82"/>
    <mergeCell ref="N83:N84"/>
    <mergeCell ref="N61:N62"/>
    <mergeCell ref="N63:N64"/>
    <mergeCell ref="N65:N66"/>
    <mergeCell ref="N67:N68"/>
    <mergeCell ref="N69:N70"/>
    <mergeCell ref="N71:N72"/>
    <mergeCell ref="J125:J126"/>
    <mergeCell ref="J127:J128"/>
    <mergeCell ref="N45:N46"/>
    <mergeCell ref="N47:N48"/>
    <mergeCell ref="N49:N50"/>
    <mergeCell ref="N51:N52"/>
    <mergeCell ref="N53:N54"/>
    <mergeCell ref="N55:N56"/>
    <mergeCell ref="N57:N58"/>
    <mergeCell ref="N59:N60"/>
    <mergeCell ref="J113:J114"/>
    <mergeCell ref="J115:J116"/>
    <mergeCell ref="J117:J118"/>
    <mergeCell ref="J119:J120"/>
    <mergeCell ref="J121:J122"/>
    <mergeCell ref="J123:J124"/>
    <mergeCell ref="J101:J102"/>
    <mergeCell ref="J103:J104"/>
    <mergeCell ref="J105:J106"/>
    <mergeCell ref="J107:J108"/>
    <mergeCell ref="J109:J110"/>
    <mergeCell ref="J111:J112"/>
    <mergeCell ref="J89:J90"/>
    <mergeCell ref="J91:J92"/>
    <mergeCell ref="J93:J94"/>
    <mergeCell ref="J95:J96"/>
    <mergeCell ref="J97:J98"/>
    <mergeCell ref="J99:J100"/>
    <mergeCell ref="I117:I118"/>
    <mergeCell ref="I119:I120"/>
    <mergeCell ref="I121:I122"/>
    <mergeCell ref="I123:I124"/>
    <mergeCell ref="I125:I126"/>
    <mergeCell ref="I127:I128"/>
    <mergeCell ref="I105:I106"/>
    <mergeCell ref="I107:I108"/>
    <mergeCell ref="I109:I110"/>
    <mergeCell ref="I111:I112"/>
    <mergeCell ref="I113:I114"/>
    <mergeCell ref="I115:I116"/>
    <mergeCell ref="M125:M126"/>
    <mergeCell ref="M127:M128"/>
    <mergeCell ref="I89:I90"/>
    <mergeCell ref="I91:I92"/>
    <mergeCell ref="I93:I94"/>
    <mergeCell ref="I95:I96"/>
    <mergeCell ref="I97:I98"/>
    <mergeCell ref="I99:I100"/>
    <mergeCell ref="I101:I102"/>
    <mergeCell ref="I103:I104"/>
    <mergeCell ref="M113:M114"/>
    <mergeCell ref="M115:M116"/>
    <mergeCell ref="M117:M118"/>
    <mergeCell ref="M119:M120"/>
    <mergeCell ref="M121:M122"/>
    <mergeCell ref="M123:M124"/>
    <mergeCell ref="M101:M102"/>
    <mergeCell ref="M103:M104"/>
    <mergeCell ref="M105:M106"/>
    <mergeCell ref="M107:M108"/>
    <mergeCell ref="M109:M110"/>
    <mergeCell ref="M111:M112"/>
    <mergeCell ref="L121:L122"/>
    <mergeCell ref="L123:L124"/>
    <mergeCell ref="L125:L126"/>
    <mergeCell ref="L127:L128"/>
    <mergeCell ref="M89:M90"/>
    <mergeCell ref="M91:M92"/>
    <mergeCell ref="M93:M94"/>
    <mergeCell ref="M95:M96"/>
    <mergeCell ref="M97:M98"/>
    <mergeCell ref="M99:M100"/>
    <mergeCell ref="L109:L110"/>
    <mergeCell ref="L111:L112"/>
    <mergeCell ref="L113:L114"/>
    <mergeCell ref="L115:L116"/>
    <mergeCell ref="L117:L118"/>
    <mergeCell ref="L119:L120"/>
    <mergeCell ref="H125:H126"/>
    <mergeCell ref="H127:H128"/>
    <mergeCell ref="L93:L94"/>
    <mergeCell ref="L95:L96"/>
    <mergeCell ref="L97:L98"/>
    <mergeCell ref="L99:L100"/>
    <mergeCell ref="L101:L102"/>
    <mergeCell ref="L103:L104"/>
    <mergeCell ref="L105:L106"/>
    <mergeCell ref="L107:L108"/>
    <mergeCell ref="H113:H114"/>
    <mergeCell ref="H115:H116"/>
    <mergeCell ref="H117:H118"/>
    <mergeCell ref="H119:H120"/>
    <mergeCell ref="H121:H122"/>
    <mergeCell ref="H123:H124"/>
    <mergeCell ref="H101:H102"/>
    <mergeCell ref="H103:H104"/>
    <mergeCell ref="H105:H106"/>
    <mergeCell ref="H107:H108"/>
    <mergeCell ref="H109:H110"/>
    <mergeCell ref="H111:H112"/>
    <mergeCell ref="H89:H90"/>
    <mergeCell ref="H91:H92"/>
    <mergeCell ref="H93:H94"/>
    <mergeCell ref="H95:H96"/>
    <mergeCell ref="H97:H98"/>
    <mergeCell ref="H99:H100"/>
    <mergeCell ref="G117:G118"/>
    <mergeCell ref="G119:G120"/>
    <mergeCell ref="G121:G122"/>
    <mergeCell ref="G123:G124"/>
    <mergeCell ref="G125:G126"/>
    <mergeCell ref="G127:G128"/>
    <mergeCell ref="G105:G106"/>
    <mergeCell ref="G107:G108"/>
    <mergeCell ref="G109:G110"/>
    <mergeCell ref="G111:G112"/>
    <mergeCell ref="G113:G114"/>
    <mergeCell ref="G115:G116"/>
    <mergeCell ref="F125:F126"/>
    <mergeCell ref="F127:F128"/>
    <mergeCell ref="G89:G90"/>
    <mergeCell ref="G91:G92"/>
    <mergeCell ref="G93:G94"/>
    <mergeCell ref="G95:G96"/>
    <mergeCell ref="G97:G98"/>
    <mergeCell ref="G99:G100"/>
    <mergeCell ref="G101:G102"/>
    <mergeCell ref="G103:G104"/>
    <mergeCell ref="F113:F114"/>
    <mergeCell ref="F115:F116"/>
    <mergeCell ref="F117:F118"/>
    <mergeCell ref="F119:F120"/>
    <mergeCell ref="F121:F122"/>
    <mergeCell ref="F123:F124"/>
    <mergeCell ref="F101:F102"/>
    <mergeCell ref="F103:F104"/>
    <mergeCell ref="F105:F106"/>
    <mergeCell ref="F107:F108"/>
    <mergeCell ref="F109:F110"/>
    <mergeCell ref="F111:F112"/>
    <mergeCell ref="F89:F90"/>
    <mergeCell ref="F91:F92"/>
    <mergeCell ref="F93:F94"/>
    <mergeCell ref="F95:F96"/>
    <mergeCell ref="F97:F98"/>
    <mergeCell ref="F99:F100"/>
    <mergeCell ref="P85:P86"/>
    <mergeCell ref="P87:P88"/>
    <mergeCell ref="P73:P74"/>
    <mergeCell ref="P75:P76"/>
    <mergeCell ref="P77:P78"/>
    <mergeCell ref="P79:P80"/>
    <mergeCell ref="P81:P82"/>
    <mergeCell ref="P83:P84"/>
    <mergeCell ref="P61:P62"/>
    <mergeCell ref="P63:P64"/>
    <mergeCell ref="P65:P66"/>
    <mergeCell ref="P67:P68"/>
    <mergeCell ref="P69:P70"/>
    <mergeCell ref="P71:P72"/>
    <mergeCell ref="J85:J86"/>
    <mergeCell ref="J87:J88"/>
    <mergeCell ref="P45:P46"/>
    <mergeCell ref="P47:P48"/>
    <mergeCell ref="P49:P50"/>
    <mergeCell ref="P51:P52"/>
    <mergeCell ref="P53:P54"/>
    <mergeCell ref="P55:P56"/>
    <mergeCell ref="P57:P58"/>
    <mergeCell ref="P59:P60"/>
    <mergeCell ref="J73:J74"/>
    <mergeCell ref="J75:J76"/>
    <mergeCell ref="J77:J78"/>
    <mergeCell ref="J79:J80"/>
    <mergeCell ref="J81:J82"/>
    <mergeCell ref="J83:J84"/>
    <mergeCell ref="J61:J62"/>
    <mergeCell ref="J63:J64"/>
    <mergeCell ref="J65:J66"/>
    <mergeCell ref="J67:J68"/>
    <mergeCell ref="J69:J70"/>
    <mergeCell ref="J71:J72"/>
    <mergeCell ref="I85:I86"/>
    <mergeCell ref="I87:I88"/>
    <mergeCell ref="J45:J46"/>
    <mergeCell ref="J47:J48"/>
    <mergeCell ref="J49:J50"/>
    <mergeCell ref="J51:J52"/>
    <mergeCell ref="J53:J54"/>
    <mergeCell ref="J55:J56"/>
    <mergeCell ref="J57:J58"/>
    <mergeCell ref="J59:J60"/>
    <mergeCell ref="I73:I74"/>
    <mergeCell ref="I75:I76"/>
    <mergeCell ref="I77:I78"/>
    <mergeCell ref="I79:I80"/>
    <mergeCell ref="I81:I82"/>
    <mergeCell ref="I83:I84"/>
    <mergeCell ref="I61:I62"/>
    <mergeCell ref="I63:I64"/>
    <mergeCell ref="I65:I66"/>
    <mergeCell ref="I67:I68"/>
    <mergeCell ref="I69:I70"/>
    <mergeCell ref="I71:I72"/>
    <mergeCell ref="M85:M86"/>
    <mergeCell ref="M87:M88"/>
    <mergeCell ref="I45:I46"/>
    <mergeCell ref="I47:I48"/>
    <mergeCell ref="I49:I50"/>
    <mergeCell ref="I51:I52"/>
    <mergeCell ref="I53:I54"/>
    <mergeCell ref="I55:I56"/>
    <mergeCell ref="I57:I58"/>
    <mergeCell ref="I59:I60"/>
    <mergeCell ref="M73:M74"/>
    <mergeCell ref="M75:M76"/>
    <mergeCell ref="M77:M78"/>
    <mergeCell ref="M79:M80"/>
    <mergeCell ref="M81:M82"/>
    <mergeCell ref="M83:M84"/>
    <mergeCell ref="M61:M62"/>
    <mergeCell ref="M63:M64"/>
    <mergeCell ref="M65:M66"/>
    <mergeCell ref="M67:M68"/>
    <mergeCell ref="M69:M70"/>
    <mergeCell ref="M71:M72"/>
    <mergeCell ref="L85:L86"/>
    <mergeCell ref="L87:L88"/>
    <mergeCell ref="M45:M46"/>
    <mergeCell ref="M47:M48"/>
    <mergeCell ref="M49:M50"/>
    <mergeCell ref="M51:M52"/>
    <mergeCell ref="M53:M54"/>
    <mergeCell ref="M55:M56"/>
    <mergeCell ref="M57:M58"/>
    <mergeCell ref="M59:M60"/>
    <mergeCell ref="L73:L74"/>
    <mergeCell ref="L75:L76"/>
    <mergeCell ref="L77:L78"/>
    <mergeCell ref="L79:L80"/>
    <mergeCell ref="L81:L82"/>
    <mergeCell ref="L83:L84"/>
    <mergeCell ref="L61:L62"/>
    <mergeCell ref="L63:L64"/>
    <mergeCell ref="L65:L66"/>
    <mergeCell ref="L67:L68"/>
    <mergeCell ref="L69:L70"/>
    <mergeCell ref="L71:L72"/>
    <mergeCell ref="H85:H86"/>
    <mergeCell ref="H87:H88"/>
    <mergeCell ref="L45:L46"/>
    <mergeCell ref="L47:L48"/>
    <mergeCell ref="L49:L50"/>
    <mergeCell ref="L51:L52"/>
    <mergeCell ref="L53:L54"/>
    <mergeCell ref="L55:L56"/>
    <mergeCell ref="L57:L58"/>
    <mergeCell ref="L59:L60"/>
    <mergeCell ref="H73:H74"/>
    <mergeCell ref="H75:H76"/>
    <mergeCell ref="H77:H78"/>
    <mergeCell ref="H79:H80"/>
    <mergeCell ref="H81:H82"/>
    <mergeCell ref="H83:H84"/>
    <mergeCell ref="H61:H62"/>
    <mergeCell ref="H63:H64"/>
    <mergeCell ref="H65:H66"/>
    <mergeCell ref="H67:H68"/>
    <mergeCell ref="H69:H70"/>
    <mergeCell ref="H71:H72"/>
    <mergeCell ref="G85:G86"/>
    <mergeCell ref="G87:G88"/>
    <mergeCell ref="H45:H46"/>
    <mergeCell ref="H47:H48"/>
    <mergeCell ref="H49:H50"/>
    <mergeCell ref="H51:H52"/>
    <mergeCell ref="H53:H54"/>
    <mergeCell ref="H55:H56"/>
    <mergeCell ref="H57:H58"/>
    <mergeCell ref="H59:H60"/>
    <mergeCell ref="G73:G74"/>
    <mergeCell ref="G75:G76"/>
    <mergeCell ref="G77:G78"/>
    <mergeCell ref="G79:G80"/>
    <mergeCell ref="G81:G82"/>
    <mergeCell ref="G83:G84"/>
    <mergeCell ref="G61:G62"/>
    <mergeCell ref="G63:G64"/>
    <mergeCell ref="G65:G66"/>
    <mergeCell ref="G67:G68"/>
    <mergeCell ref="G69:G70"/>
    <mergeCell ref="G71:G72"/>
    <mergeCell ref="F85:F86"/>
    <mergeCell ref="F87:F88"/>
    <mergeCell ref="G45:G46"/>
    <mergeCell ref="G47:G48"/>
    <mergeCell ref="G49:G50"/>
    <mergeCell ref="G51:G52"/>
    <mergeCell ref="G53:G54"/>
    <mergeCell ref="G55:G56"/>
    <mergeCell ref="G57:G58"/>
    <mergeCell ref="G59:G60"/>
    <mergeCell ref="F73:F74"/>
    <mergeCell ref="F75:F76"/>
    <mergeCell ref="F77:F78"/>
    <mergeCell ref="F79:F80"/>
    <mergeCell ref="F81:F82"/>
    <mergeCell ref="F83:F84"/>
    <mergeCell ref="F61:F62"/>
    <mergeCell ref="F63:F64"/>
    <mergeCell ref="F65:F66"/>
    <mergeCell ref="F67:F68"/>
    <mergeCell ref="F69:F70"/>
    <mergeCell ref="F71:F72"/>
    <mergeCell ref="E85:E86"/>
    <mergeCell ref="E87:E88"/>
    <mergeCell ref="F45:F46"/>
    <mergeCell ref="F47:F48"/>
    <mergeCell ref="F49:F50"/>
    <mergeCell ref="F51:F52"/>
    <mergeCell ref="F53:F54"/>
    <mergeCell ref="F55:F56"/>
    <mergeCell ref="F57:F58"/>
    <mergeCell ref="F59:F60"/>
    <mergeCell ref="E73:E74"/>
    <mergeCell ref="E75:E76"/>
    <mergeCell ref="E77:E78"/>
    <mergeCell ref="E79:E80"/>
    <mergeCell ref="E81:E82"/>
    <mergeCell ref="E83:E84"/>
    <mergeCell ref="E61:E62"/>
    <mergeCell ref="E63:E64"/>
    <mergeCell ref="E65:E66"/>
    <mergeCell ref="E67:E68"/>
    <mergeCell ref="E69:E70"/>
    <mergeCell ref="E71:E72"/>
    <mergeCell ref="D85:D86"/>
    <mergeCell ref="D87:D88"/>
    <mergeCell ref="E45:E46"/>
    <mergeCell ref="E47:E48"/>
    <mergeCell ref="E49:E50"/>
    <mergeCell ref="E51:E52"/>
    <mergeCell ref="E53:E54"/>
    <mergeCell ref="E55:E56"/>
    <mergeCell ref="E57:E58"/>
    <mergeCell ref="E59:E60"/>
    <mergeCell ref="D73:D74"/>
    <mergeCell ref="D75:D76"/>
    <mergeCell ref="D77:D78"/>
    <mergeCell ref="D79:D80"/>
    <mergeCell ref="D81:D82"/>
    <mergeCell ref="D83:D84"/>
    <mergeCell ref="D61:D62"/>
    <mergeCell ref="D63:D64"/>
    <mergeCell ref="D65:D66"/>
    <mergeCell ref="D67:D68"/>
    <mergeCell ref="D69:D70"/>
    <mergeCell ref="D71:D72"/>
    <mergeCell ref="A87:A88"/>
    <mergeCell ref="B87:B88"/>
    <mergeCell ref="D45:D46"/>
    <mergeCell ref="D47:D48"/>
    <mergeCell ref="D49:D50"/>
    <mergeCell ref="D51:D52"/>
    <mergeCell ref="D53:D54"/>
    <mergeCell ref="D55:D56"/>
    <mergeCell ref="D57:D58"/>
    <mergeCell ref="D59:D60"/>
    <mergeCell ref="A81:A82"/>
    <mergeCell ref="B81:B82"/>
    <mergeCell ref="A83:A84"/>
    <mergeCell ref="B83:B84"/>
    <mergeCell ref="A85:A86"/>
    <mergeCell ref="B85:B86"/>
    <mergeCell ref="A75:A76"/>
    <mergeCell ref="B75:B76"/>
    <mergeCell ref="A77:A78"/>
    <mergeCell ref="B77:B78"/>
    <mergeCell ref="A79:A80"/>
    <mergeCell ref="B79:B80"/>
    <mergeCell ref="A69:A70"/>
    <mergeCell ref="B69:B70"/>
    <mergeCell ref="A71:A72"/>
    <mergeCell ref="B71:B72"/>
    <mergeCell ref="A73:A74"/>
    <mergeCell ref="B73:B74"/>
    <mergeCell ref="A63:A64"/>
    <mergeCell ref="B63:B64"/>
    <mergeCell ref="A65:A66"/>
    <mergeCell ref="B65:B66"/>
    <mergeCell ref="A67:A68"/>
    <mergeCell ref="B67:B68"/>
    <mergeCell ref="A57:A58"/>
    <mergeCell ref="B57:B58"/>
    <mergeCell ref="A59:A60"/>
    <mergeCell ref="B59:B60"/>
    <mergeCell ref="A61:A62"/>
    <mergeCell ref="B61:B62"/>
    <mergeCell ref="A51:A52"/>
    <mergeCell ref="B51:B52"/>
    <mergeCell ref="A53:A54"/>
    <mergeCell ref="B53:B54"/>
    <mergeCell ref="A55:A56"/>
    <mergeCell ref="B55:B56"/>
    <mergeCell ref="A45:A46"/>
    <mergeCell ref="B45:B46"/>
    <mergeCell ref="A47:A48"/>
    <mergeCell ref="B47:B48"/>
    <mergeCell ref="A49:A50"/>
    <mergeCell ref="B49:B50"/>
    <mergeCell ref="A89:A90"/>
    <mergeCell ref="B89:B90"/>
    <mergeCell ref="A91:A92"/>
    <mergeCell ref="B91:B92"/>
    <mergeCell ref="A93:A94"/>
    <mergeCell ref="B93:B94"/>
    <mergeCell ref="A95:A96"/>
    <mergeCell ref="B95:B96"/>
    <mergeCell ref="A97:A98"/>
    <mergeCell ref="B97:B98"/>
    <mergeCell ref="A99:A100"/>
    <mergeCell ref="B99:B100"/>
    <mergeCell ref="A101:A102"/>
    <mergeCell ref="B101:B102"/>
    <mergeCell ref="A103:A104"/>
    <mergeCell ref="B103:B104"/>
    <mergeCell ref="A105:A106"/>
    <mergeCell ref="B105:B106"/>
    <mergeCell ref="A107:A108"/>
    <mergeCell ref="B107:B108"/>
    <mergeCell ref="A109:A110"/>
    <mergeCell ref="B109:B110"/>
    <mergeCell ref="A111:A112"/>
    <mergeCell ref="B111:B11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125:A126"/>
    <mergeCell ref="B125:B126"/>
    <mergeCell ref="A127:A128"/>
    <mergeCell ref="B127:B128"/>
    <mergeCell ref="A129:A130"/>
    <mergeCell ref="A131:A132"/>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L89:L90"/>
    <mergeCell ref="L91:L92"/>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Q49:Q50"/>
    <mergeCell ref="R49:R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3:Q124"/>
    <mergeCell ref="Q125:Q126"/>
    <mergeCell ref="Q127:Q12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25:R126"/>
    <mergeCell ref="R127:R128"/>
    <mergeCell ref="R113:R114"/>
    <mergeCell ref="R115:R116"/>
    <mergeCell ref="R117:R118"/>
    <mergeCell ref="R119:R120"/>
    <mergeCell ref="R121:R122"/>
    <mergeCell ref="R123:R124"/>
  </mergeCells>
  <conditionalFormatting sqref="D45:D128">
    <cfRule type="cellIs" priority="4" dxfId="9" operator="equal" stopIfTrue="1">
      <formula>#REF!</formula>
    </cfRule>
    <cfRule type="cellIs" priority="5" dxfId="10" operator="lessThanOrEqual" stopIfTrue="1">
      <formula>#REF!</formula>
    </cfRule>
    <cfRule type="cellIs" priority="6" dxfId="11" operator="greaterThan" stopIfTrue="1">
      <formula>#REF!</formula>
    </cfRule>
  </conditionalFormatting>
  <printOptions/>
  <pageMargins left="0.11811023622047245" right="0.11811023622047245" top="0.15748031496062992" bottom="0.15748031496062992" header="0" footer="0"/>
  <pageSetup horizontalDpi="600" verticalDpi="600" orientation="landscape" paperSize="9" scale="62" r:id="rId3"/>
  <drawing r:id="rId2"/>
  <legacyDrawing r:id="rId1"/>
</worksheet>
</file>

<file path=xl/worksheets/sheet5.xml><?xml version="1.0" encoding="utf-8"?>
<worksheet xmlns="http://schemas.openxmlformats.org/spreadsheetml/2006/main" xmlns:r="http://schemas.openxmlformats.org/officeDocument/2006/relationships">
  <dimension ref="A2:J528"/>
  <sheetViews>
    <sheetView zoomScale="130" zoomScaleNormal="130" zoomScalePageLayoutView="0" workbookViewId="0" topLeftCell="A495">
      <selection activeCell="C508" sqref="C508:I512"/>
    </sheetView>
  </sheetViews>
  <sheetFormatPr defaultColWidth="9.00390625" defaultRowHeight="14.25"/>
  <cols>
    <col min="1" max="2" width="9.00390625" style="214" customWidth="1"/>
    <col min="3" max="3" width="39.50390625" style="214" customWidth="1"/>
    <col min="4" max="16384" width="9.00390625" style="214" customWidth="1"/>
  </cols>
  <sheetData>
    <row r="2" spans="1:9" ht="47.25">
      <c r="A2" s="214" t="s">
        <v>244</v>
      </c>
      <c r="B2" s="227">
        <v>6</v>
      </c>
      <c r="C2" s="232" t="s">
        <v>233</v>
      </c>
      <c r="D2" s="233" t="s">
        <v>234</v>
      </c>
      <c r="E2" s="234" t="s">
        <v>235</v>
      </c>
      <c r="F2" s="234" t="s">
        <v>236</v>
      </c>
      <c r="G2" s="233" t="s">
        <v>237</v>
      </c>
      <c r="H2" s="233" t="s">
        <v>239</v>
      </c>
      <c r="I2" s="235" t="s">
        <v>238</v>
      </c>
    </row>
    <row r="3" spans="2:9" ht="15.75">
      <c r="B3" s="228">
        <v>1</v>
      </c>
      <c r="C3" s="240"/>
      <c r="D3" s="241"/>
      <c r="E3" s="242"/>
      <c r="F3" s="242"/>
      <c r="G3" s="241"/>
      <c r="H3" s="241"/>
      <c r="I3" s="243"/>
    </row>
    <row r="4" spans="2:9" ht="31.5">
      <c r="B4" s="228">
        <v>2</v>
      </c>
      <c r="C4" s="308" t="s">
        <v>326</v>
      </c>
      <c r="D4" s="218">
        <v>5</v>
      </c>
      <c r="E4" s="294">
        <v>5</v>
      </c>
      <c r="F4" s="294">
        <v>375</v>
      </c>
      <c r="G4" s="218">
        <v>22</v>
      </c>
      <c r="H4" s="220">
        <v>17</v>
      </c>
      <c r="I4" s="229">
        <v>19</v>
      </c>
    </row>
    <row r="5" spans="2:9" ht="31.5">
      <c r="B5" s="228">
        <v>3</v>
      </c>
      <c r="C5" s="309" t="s">
        <v>327</v>
      </c>
      <c r="D5" s="221">
        <v>5</v>
      </c>
      <c r="E5" s="294">
        <v>7.5</v>
      </c>
      <c r="F5" s="294">
        <v>375</v>
      </c>
      <c r="G5" s="221">
        <v>22</v>
      </c>
      <c r="H5" s="222">
        <v>17</v>
      </c>
      <c r="I5" s="230">
        <v>19</v>
      </c>
    </row>
    <row r="6" spans="2:9" ht="15.75">
      <c r="B6" s="228">
        <v>4</v>
      </c>
      <c r="C6" s="308" t="s">
        <v>328</v>
      </c>
      <c r="D6" s="218">
        <v>10</v>
      </c>
      <c r="E6" s="294">
        <v>10</v>
      </c>
      <c r="F6" s="294">
        <v>1200</v>
      </c>
      <c r="G6" s="218">
        <v>22</v>
      </c>
      <c r="H6" s="220">
        <v>17</v>
      </c>
      <c r="I6" s="229">
        <v>19</v>
      </c>
    </row>
    <row r="7" spans="2:9" ht="15.75">
      <c r="B7" s="228">
        <v>5</v>
      </c>
      <c r="C7" s="216" t="s">
        <v>329</v>
      </c>
      <c r="D7" s="221">
        <v>20</v>
      </c>
      <c r="E7" s="294">
        <v>20</v>
      </c>
      <c r="F7" s="294">
        <v>20</v>
      </c>
      <c r="G7" s="221">
        <v>20</v>
      </c>
      <c r="H7" s="222">
        <v>7</v>
      </c>
      <c r="I7" s="230">
        <v>22</v>
      </c>
    </row>
    <row r="8" spans="2:9" ht="47.25">
      <c r="B8" s="228">
        <v>6</v>
      </c>
      <c r="C8" s="308" t="s">
        <v>330</v>
      </c>
      <c r="D8" s="218">
        <v>10</v>
      </c>
      <c r="E8" s="294">
        <v>10</v>
      </c>
      <c r="F8" s="294">
        <v>1200</v>
      </c>
      <c r="G8" s="218">
        <v>20</v>
      </c>
      <c r="H8" s="220">
        <v>7</v>
      </c>
      <c r="I8" s="229">
        <v>22</v>
      </c>
    </row>
    <row r="9" spans="2:9" ht="15.75">
      <c r="B9" s="228">
        <v>7</v>
      </c>
      <c r="C9" s="216"/>
      <c r="D9" s="221"/>
      <c r="E9" s="294"/>
      <c r="F9" s="294"/>
      <c r="G9" s="221"/>
      <c r="H9" s="222"/>
      <c r="I9" s="230"/>
    </row>
    <row r="10" spans="2:9" ht="15.75">
      <c r="B10" s="228">
        <v>8</v>
      </c>
      <c r="C10" s="217"/>
      <c r="D10" s="218"/>
      <c r="E10" s="294"/>
      <c r="F10" s="294"/>
      <c r="G10" s="218"/>
      <c r="H10" s="220"/>
      <c r="I10" s="229"/>
    </row>
    <row r="11" spans="2:9" ht="15.75">
      <c r="B11" s="228">
        <v>9</v>
      </c>
      <c r="C11" s="216"/>
      <c r="D11" s="224"/>
      <c r="E11" s="294"/>
      <c r="F11" s="294"/>
      <c r="G11" s="224"/>
      <c r="H11" s="226"/>
      <c r="I11" s="231"/>
    </row>
    <row r="12" spans="2:9" ht="15.75">
      <c r="B12" s="244">
        <v>10</v>
      </c>
      <c r="C12" s="223"/>
      <c r="D12" s="224"/>
      <c r="E12" s="225"/>
      <c r="F12" s="225"/>
      <c r="G12" s="224"/>
      <c r="H12" s="226"/>
      <c r="I12" s="231"/>
    </row>
    <row r="14" spans="1:9" ht="47.25">
      <c r="A14" s="214" t="s">
        <v>245</v>
      </c>
      <c r="B14" s="227">
        <v>3</v>
      </c>
      <c r="C14" s="232" t="s">
        <v>233</v>
      </c>
      <c r="D14" s="233" t="s">
        <v>234</v>
      </c>
      <c r="E14" s="234" t="s">
        <v>235</v>
      </c>
      <c r="F14" s="234" t="s">
        <v>236</v>
      </c>
      <c r="G14" s="233" t="s">
        <v>237</v>
      </c>
      <c r="H14" s="233" t="s">
        <v>239</v>
      </c>
      <c r="I14" s="235" t="s">
        <v>238</v>
      </c>
    </row>
    <row r="15" spans="2:9" ht="15.75">
      <c r="B15" s="236">
        <v>1</v>
      </c>
      <c r="C15" s="240"/>
      <c r="D15" s="241"/>
      <c r="E15" s="242"/>
      <c r="F15" s="242"/>
      <c r="G15" s="241"/>
      <c r="H15" s="241"/>
      <c r="I15" s="243"/>
    </row>
    <row r="16" spans="2:9" ht="31.5">
      <c r="B16" s="236">
        <v>2</v>
      </c>
      <c r="C16" s="308" t="s">
        <v>326</v>
      </c>
      <c r="D16" s="218">
        <v>5</v>
      </c>
      <c r="E16" s="294">
        <v>5</v>
      </c>
      <c r="F16" s="294">
        <v>375</v>
      </c>
      <c r="G16" s="218">
        <v>22</v>
      </c>
      <c r="H16" s="220">
        <v>17</v>
      </c>
      <c r="I16" s="229">
        <v>19</v>
      </c>
    </row>
    <row r="17" spans="2:9" ht="31.5">
      <c r="B17" s="236">
        <v>3</v>
      </c>
      <c r="C17" s="309" t="s">
        <v>327</v>
      </c>
      <c r="D17" s="221">
        <v>5</v>
      </c>
      <c r="E17" s="294">
        <v>7.5</v>
      </c>
      <c r="F17" s="294">
        <v>375</v>
      </c>
      <c r="G17" s="221">
        <v>22</v>
      </c>
      <c r="H17" s="222">
        <v>17</v>
      </c>
      <c r="I17" s="230">
        <v>19</v>
      </c>
    </row>
    <row r="18" spans="2:9" ht="15.75">
      <c r="B18" s="236">
        <v>4</v>
      </c>
      <c r="C18" s="308" t="s">
        <v>328</v>
      </c>
      <c r="D18" s="218">
        <v>10</v>
      </c>
      <c r="E18" s="294">
        <v>10</v>
      </c>
      <c r="F18" s="294">
        <v>1200</v>
      </c>
      <c r="G18" s="218">
        <v>22</v>
      </c>
      <c r="H18" s="220">
        <v>17</v>
      </c>
      <c r="I18" s="229">
        <v>19</v>
      </c>
    </row>
    <row r="19" spans="2:9" ht="15.75">
      <c r="B19" s="236">
        <v>5</v>
      </c>
      <c r="C19" s="216" t="s">
        <v>329</v>
      </c>
      <c r="D19" s="221">
        <v>20</v>
      </c>
      <c r="E19" s="294">
        <v>20</v>
      </c>
      <c r="F19" s="294">
        <v>20</v>
      </c>
      <c r="G19" s="221">
        <v>20</v>
      </c>
      <c r="H19" s="222">
        <v>7</v>
      </c>
      <c r="I19" s="230">
        <v>22</v>
      </c>
    </row>
    <row r="20" spans="2:9" ht="47.25">
      <c r="B20" s="236">
        <v>6</v>
      </c>
      <c r="C20" s="308" t="s">
        <v>330</v>
      </c>
      <c r="D20" s="218">
        <v>10</v>
      </c>
      <c r="E20" s="294">
        <v>10</v>
      </c>
      <c r="F20" s="294">
        <v>1200</v>
      </c>
      <c r="G20" s="218">
        <v>20</v>
      </c>
      <c r="H20" s="220">
        <v>7</v>
      </c>
      <c r="I20" s="229">
        <v>22</v>
      </c>
    </row>
    <row r="21" spans="2:9" ht="15.75">
      <c r="B21" s="236">
        <v>7</v>
      </c>
      <c r="C21" s="216"/>
      <c r="D21" s="221"/>
      <c r="E21" s="294"/>
      <c r="F21" s="294"/>
      <c r="G21" s="221"/>
      <c r="H21" s="222"/>
      <c r="I21" s="230"/>
    </row>
    <row r="22" spans="2:9" ht="15.75">
      <c r="B22" s="236">
        <v>8</v>
      </c>
      <c r="C22" s="217"/>
      <c r="D22" s="218"/>
      <c r="E22" s="294"/>
      <c r="F22" s="294"/>
      <c r="G22" s="218"/>
      <c r="H22" s="220"/>
      <c r="I22" s="229"/>
    </row>
    <row r="23" spans="2:9" ht="15.75">
      <c r="B23" s="228">
        <v>9</v>
      </c>
      <c r="C23" s="216"/>
      <c r="D23" s="224"/>
      <c r="E23" s="294"/>
      <c r="F23" s="294"/>
      <c r="G23" s="224"/>
      <c r="H23" s="226"/>
      <c r="I23" s="231"/>
    </row>
    <row r="24" spans="2:9" ht="15.75">
      <c r="B24" s="244">
        <v>10</v>
      </c>
      <c r="C24" s="223"/>
      <c r="D24" s="224"/>
      <c r="E24" s="225"/>
      <c r="F24" s="225"/>
      <c r="G24" s="224"/>
      <c r="H24" s="226"/>
      <c r="I24" s="231"/>
    </row>
    <row r="26" spans="1:9" ht="47.25">
      <c r="A26" s="214" t="s">
        <v>246</v>
      </c>
      <c r="B26" s="227">
        <v>2</v>
      </c>
      <c r="C26" s="232" t="s">
        <v>233</v>
      </c>
      <c r="D26" s="233" t="s">
        <v>234</v>
      </c>
      <c r="E26" s="234" t="s">
        <v>235</v>
      </c>
      <c r="F26" s="234" t="s">
        <v>236</v>
      </c>
      <c r="G26" s="233" t="s">
        <v>237</v>
      </c>
      <c r="H26" s="233" t="s">
        <v>239</v>
      </c>
      <c r="I26" s="235" t="s">
        <v>238</v>
      </c>
    </row>
    <row r="27" spans="2:9" ht="15.75">
      <c r="B27" s="228">
        <v>1</v>
      </c>
      <c r="C27" s="240"/>
      <c r="D27" s="241"/>
      <c r="E27" s="242"/>
      <c r="F27" s="242"/>
      <c r="G27" s="241"/>
      <c r="H27" s="241"/>
      <c r="I27" s="243"/>
    </row>
    <row r="28" spans="2:9" ht="31.5">
      <c r="B28" s="236">
        <v>2</v>
      </c>
      <c r="C28" s="308" t="s">
        <v>326</v>
      </c>
      <c r="D28" s="218">
        <v>5</v>
      </c>
      <c r="E28" s="294">
        <v>5</v>
      </c>
      <c r="F28" s="294">
        <v>375</v>
      </c>
      <c r="G28" s="218">
        <v>22</v>
      </c>
      <c r="H28" s="220">
        <v>17</v>
      </c>
      <c r="I28" s="229">
        <v>19</v>
      </c>
    </row>
    <row r="29" spans="2:9" ht="31.5">
      <c r="B29" s="236">
        <v>3</v>
      </c>
      <c r="C29" s="309" t="s">
        <v>327</v>
      </c>
      <c r="D29" s="221">
        <v>5</v>
      </c>
      <c r="E29" s="294">
        <v>7.5</v>
      </c>
      <c r="F29" s="294">
        <v>375</v>
      </c>
      <c r="G29" s="221">
        <v>22</v>
      </c>
      <c r="H29" s="222">
        <v>17</v>
      </c>
      <c r="I29" s="230">
        <v>19</v>
      </c>
    </row>
    <row r="30" spans="2:9" ht="15.75">
      <c r="B30" s="236">
        <v>4</v>
      </c>
      <c r="C30" s="308" t="s">
        <v>328</v>
      </c>
      <c r="D30" s="218">
        <v>10</v>
      </c>
      <c r="E30" s="294">
        <v>10</v>
      </c>
      <c r="F30" s="294">
        <v>1200</v>
      </c>
      <c r="G30" s="218">
        <v>22</v>
      </c>
      <c r="H30" s="220">
        <v>17</v>
      </c>
      <c r="I30" s="229">
        <v>19</v>
      </c>
    </row>
    <row r="31" spans="2:9" ht="15.75">
      <c r="B31" s="236">
        <v>5</v>
      </c>
      <c r="C31" s="216" t="s">
        <v>329</v>
      </c>
      <c r="D31" s="221">
        <v>20</v>
      </c>
      <c r="E31" s="294">
        <v>20</v>
      </c>
      <c r="F31" s="294">
        <v>20</v>
      </c>
      <c r="G31" s="221">
        <v>20</v>
      </c>
      <c r="H31" s="222">
        <v>7</v>
      </c>
      <c r="I31" s="230">
        <v>22</v>
      </c>
    </row>
    <row r="32" spans="2:9" ht="47.25">
      <c r="B32" s="236">
        <v>6</v>
      </c>
      <c r="C32" s="308" t="s">
        <v>330</v>
      </c>
      <c r="D32" s="218">
        <v>10</v>
      </c>
      <c r="E32" s="294">
        <v>10</v>
      </c>
      <c r="F32" s="294">
        <v>1200</v>
      </c>
      <c r="G32" s="218">
        <v>20</v>
      </c>
      <c r="H32" s="220">
        <v>7</v>
      </c>
      <c r="I32" s="229">
        <v>22</v>
      </c>
    </row>
    <row r="33" spans="2:9" ht="15.75">
      <c r="B33" s="236">
        <v>7</v>
      </c>
      <c r="C33" s="216"/>
      <c r="D33" s="221"/>
      <c r="E33" s="294"/>
      <c r="F33" s="294"/>
      <c r="G33" s="221"/>
      <c r="H33" s="222"/>
      <c r="I33" s="230"/>
    </row>
    <row r="34" spans="2:9" ht="15.75">
      <c r="B34" s="236">
        <v>8</v>
      </c>
      <c r="C34" s="217"/>
      <c r="D34" s="218"/>
      <c r="E34" s="294"/>
      <c r="F34" s="294"/>
      <c r="G34" s="218"/>
      <c r="H34" s="220"/>
      <c r="I34" s="229"/>
    </row>
    <row r="35" spans="2:9" ht="15.75">
      <c r="B35" s="236">
        <v>9</v>
      </c>
      <c r="C35" s="216"/>
      <c r="D35" s="224"/>
      <c r="E35" s="294"/>
      <c r="F35" s="294"/>
      <c r="G35" s="224"/>
      <c r="H35" s="226"/>
      <c r="I35" s="231"/>
    </row>
    <row r="36" spans="2:9" ht="15.75">
      <c r="B36" s="237">
        <v>10</v>
      </c>
      <c r="C36" s="223"/>
      <c r="D36" s="224"/>
      <c r="E36" s="225"/>
      <c r="F36" s="225"/>
      <c r="G36" s="224"/>
      <c r="H36" s="226"/>
      <c r="I36" s="231"/>
    </row>
    <row r="38" spans="1:9" ht="47.25">
      <c r="A38" s="214" t="s">
        <v>247</v>
      </c>
      <c r="B38" s="227">
        <v>2</v>
      </c>
      <c r="C38" s="232" t="s">
        <v>233</v>
      </c>
      <c r="D38" s="233" t="s">
        <v>234</v>
      </c>
      <c r="E38" s="234" t="s">
        <v>235</v>
      </c>
      <c r="F38" s="234" t="s">
        <v>236</v>
      </c>
      <c r="G38" s="233" t="s">
        <v>237</v>
      </c>
      <c r="H38" s="233" t="s">
        <v>239</v>
      </c>
      <c r="I38" s="235" t="s">
        <v>238</v>
      </c>
    </row>
    <row r="39" spans="2:9" ht="15.75">
      <c r="B39" s="228">
        <v>1</v>
      </c>
      <c r="C39" s="240"/>
      <c r="D39" s="241"/>
      <c r="E39" s="242"/>
      <c r="F39" s="242"/>
      <c r="G39" s="241"/>
      <c r="H39" s="241"/>
      <c r="I39" s="243"/>
    </row>
    <row r="40" spans="2:9" ht="31.5">
      <c r="B40" s="228">
        <v>2</v>
      </c>
      <c r="C40" s="308" t="s">
        <v>326</v>
      </c>
      <c r="D40" s="218">
        <v>5</v>
      </c>
      <c r="E40" s="294">
        <v>5</v>
      </c>
      <c r="F40" s="294">
        <v>375</v>
      </c>
      <c r="G40" s="218">
        <v>22</v>
      </c>
      <c r="H40" s="220">
        <v>17</v>
      </c>
      <c r="I40" s="229">
        <v>19</v>
      </c>
    </row>
    <row r="41" spans="2:9" ht="31.5">
      <c r="B41" s="228">
        <v>3</v>
      </c>
      <c r="C41" s="309" t="s">
        <v>327</v>
      </c>
      <c r="D41" s="221">
        <v>5</v>
      </c>
      <c r="E41" s="294">
        <v>7.5</v>
      </c>
      <c r="F41" s="294">
        <v>375</v>
      </c>
      <c r="G41" s="221">
        <v>22</v>
      </c>
      <c r="H41" s="222">
        <v>17</v>
      </c>
      <c r="I41" s="230">
        <v>19</v>
      </c>
    </row>
    <row r="42" spans="2:9" ht="15.75">
      <c r="B42" s="228">
        <v>4</v>
      </c>
      <c r="C42" s="308" t="s">
        <v>328</v>
      </c>
      <c r="D42" s="218">
        <v>10</v>
      </c>
      <c r="E42" s="294">
        <v>10</v>
      </c>
      <c r="F42" s="294">
        <v>1200</v>
      </c>
      <c r="G42" s="218">
        <v>22</v>
      </c>
      <c r="H42" s="220">
        <v>17</v>
      </c>
      <c r="I42" s="229">
        <v>19</v>
      </c>
    </row>
    <row r="43" spans="2:9" ht="15.75">
      <c r="B43" s="228">
        <v>5</v>
      </c>
      <c r="C43" s="216" t="s">
        <v>329</v>
      </c>
      <c r="D43" s="221">
        <v>20</v>
      </c>
      <c r="E43" s="294">
        <v>20</v>
      </c>
      <c r="F43" s="294">
        <v>20</v>
      </c>
      <c r="G43" s="221">
        <v>20</v>
      </c>
      <c r="H43" s="222">
        <v>7</v>
      </c>
      <c r="I43" s="230">
        <v>22</v>
      </c>
    </row>
    <row r="44" spans="2:9" ht="47.25">
      <c r="B44" s="228">
        <v>6</v>
      </c>
      <c r="C44" s="308" t="s">
        <v>330</v>
      </c>
      <c r="D44" s="218">
        <v>10</v>
      </c>
      <c r="E44" s="294">
        <v>10</v>
      </c>
      <c r="F44" s="294">
        <v>1200</v>
      </c>
      <c r="G44" s="218">
        <v>20</v>
      </c>
      <c r="H44" s="220">
        <v>7</v>
      </c>
      <c r="I44" s="229">
        <v>22</v>
      </c>
    </row>
    <row r="45" spans="2:9" ht="15.75">
      <c r="B45" s="228">
        <v>7</v>
      </c>
      <c r="C45" s="216"/>
      <c r="D45" s="221"/>
      <c r="E45" s="294"/>
      <c r="F45" s="294"/>
      <c r="G45" s="221"/>
      <c r="H45" s="222"/>
      <c r="I45" s="230"/>
    </row>
    <row r="46" spans="2:9" ht="15.75">
      <c r="B46" s="228">
        <v>8</v>
      </c>
      <c r="C46" s="217"/>
      <c r="D46" s="218"/>
      <c r="E46" s="294"/>
      <c r="F46" s="294"/>
      <c r="G46" s="218"/>
      <c r="H46" s="220"/>
      <c r="I46" s="229"/>
    </row>
    <row r="47" spans="2:9" ht="15.75">
      <c r="B47" s="228">
        <v>9</v>
      </c>
      <c r="C47" s="216"/>
      <c r="D47" s="224"/>
      <c r="E47" s="294"/>
      <c r="F47" s="294"/>
      <c r="G47" s="224"/>
      <c r="H47" s="226"/>
      <c r="I47" s="231"/>
    </row>
    <row r="48" spans="2:9" ht="15.75">
      <c r="B48" s="244">
        <v>10</v>
      </c>
      <c r="C48" s="223"/>
      <c r="D48" s="224"/>
      <c r="E48" s="225"/>
      <c r="F48" s="225"/>
      <c r="G48" s="224"/>
      <c r="H48" s="226"/>
      <c r="I48" s="231"/>
    </row>
    <row r="50" spans="1:9" ht="47.25">
      <c r="A50" s="214" t="s">
        <v>248</v>
      </c>
      <c r="B50" s="227">
        <v>2</v>
      </c>
      <c r="C50" s="232" t="s">
        <v>233</v>
      </c>
      <c r="D50" s="233" t="s">
        <v>234</v>
      </c>
      <c r="E50" s="234" t="s">
        <v>235</v>
      </c>
      <c r="F50" s="234" t="s">
        <v>236</v>
      </c>
      <c r="G50" s="233" t="s">
        <v>237</v>
      </c>
      <c r="H50" s="233" t="s">
        <v>239</v>
      </c>
      <c r="I50" s="235" t="s">
        <v>238</v>
      </c>
    </row>
    <row r="51" spans="2:9" ht="15.75">
      <c r="B51" s="228">
        <v>1</v>
      </c>
      <c r="C51" s="240"/>
      <c r="D51" s="241"/>
      <c r="E51" s="242"/>
      <c r="F51" s="242"/>
      <c r="G51" s="241"/>
      <c r="H51" s="241"/>
      <c r="I51" s="243"/>
    </row>
    <row r="52" spans="2:9" ht="31.5">
      <c r="B52" s="228">
        <v>2</v>
      </c>
      <c r="C52" s="308" t="s">
        <v>326</v>
      </c>
      <c r="D52" s="218">
        <v>5</v>
      </c>
      <c r="E52" s="294">
        <v>5</v>
      </c>
      <c r="F52" s="294">
        <v>375</v>
      </c>
      <c r="G52" s="218">
        <v>22</v>
      </c>
      <c r="H52" s="220">
        <v>17</v>
      </c>
      <c r="I52" s="229">
        <v>19</v>
      </c>
    </row>
    <row r="53" spans="2:9" ht="31.5">
      <c r="B53" s="228">
        <v>3</v>
      </c>
      <c r="C53" s="309" t="s">
        <v>327</v>
      </c>
      <c r="D53" s="221">
        <v>5</v>
      </c>
      <c r="E53" s="294">
        <v>7.5</v>
      </c>
      <c r="F53" s="294">
        <v>375</v>
      </c>
      <c r="G53" s="221">
        <v>22</v>
      </c>
      <c r="H53" s="222">
        <v>17</v>
      </c>
      <c r="I53" s="230">
        <v>19</v>
      </c>
    </row>
    <row r="54" spans="2:9" ht="15.75">
      <c r="B54" s="228">
        <v>4</v>
      </c>
      <c r="C54" s="308" t="s">
        <v>328</v>
      </c>
      <c r="D54" s="218">
        <v>10</v>
      </c>
      <c r="E54" s="294">
        <v>10</v>
      </c>
      <c r="F54" s="294">
        <v>1200</v>
      </c>
      <c r="G54" s="218">
        <v>22</v>
      </c>
      <c r="H54" s="220">
        <v>17</v>
      </c>
      <c r="I54" s="229">
        <v>19</v>
      </c>
    </row>
    <row r="55" spans="2:9" ht="15.75">
      <c r="B55" s="228">
        <v>5</v>
      </c>
      <c r="C55" s="216" t="s">
        <v>329</v>
      </c>
      <c r="D55" s="221">
        <v>20</v>
      </c>
      <c r="E55" s="294">
        <v>20</v>
      </c>
      <c r="F55" s="294">
        <v>20</v>
      </c>
      <c r="G55" s="221">
        <v>20</v>
      </c>
      <c r="H55" s="222">
        <v>7</v>
      </c>
      <c r="I55" s="230">
        <v>22</v>
      </c>
    </row>
    <row r="56" spans="2:9" ht="47.25">
      <c r="B56" s="228">
        <v>6</v>
      </c>
      <c r="C56" s="308" t="s">
        <v>330</v>
      </c>
      <c r="D56" s="218">
        <v>10</v>
      </c>
      <c r="E56" s="294">
        <v>10</v>
      </c>
      <c r="F56" s="294">
        <v>1200</v>
      </c>
      <c r="G56" s="218">
        <v>20</v>
      </c>
      <c r="H56" s="220">
        <v>7</v>
      </c>
      <c r="I56" s="229">
        <v>22</v>
      </c>
    </row>
    <row r="57" spans="2:9" ht="15.75">
      <c r="B57" s="228">
        <v>7</v>
      </c>
      <c r="C57" s="216"/>
      <c r="D57" s="221"/>
      <c r="E57" s="294"/>
      <c r="F57" s="294"/>
      <c r="G57" s="221"/>
      <c r="H57" s="222"/>
      <c r="I57" s="230"/>
    </row>
    <row r="58" spans="2:9" ht="15.75">
      <c r="B58" s="228">
        <v>8</v>
      </c>
      <c r="C58" s="217"/>
      <c r="D58" s="218"/>
      <c r="E58" s="294"/>
      <c r="F58" s="294"/>
      <c r="G58" s="218"/>
      <c r="H58" s="220"/>
      <c r="I58" s="229"/>
    </row>
    <row r="59" spans="2:9" ht="15.75">
      <c r="B59" s="228">
        <v>9</v>
      </c>
      <c r="C59" s="216"/>
      <c r="D59" s="224"/>
      <c r="E59" s="294"/>
      <c r="F59" s="294"/>
      <c r="G59" s="224"/>
      <c r="H59" s="226"/>
      <c r="I59" s="231"/>
    </row>
    <row r="60" spans="2:9" ht="15.75">
      <c r="B60" s="244">
        <v>10</v>
      </c>
      <c r="C60" s="223"/>
      <c r="D60" s="224"/>
      <c r="E60" s="225"/>
      <c r="F60" s="225"/>
      <c r="G60" s="224"/>
      <c r="H60" s="226"/>
      <c r="I60" s="231"/>
    </row>
    <row r="62" spans="1:9" ht="47.25">
      <c r="A62" s="214" t="s">
        <v>249</v>
      </c>
      <c r="B62" s="227">
        <v>2</v>
      </c>
      <c r="C62" s="232" t="s">
        <v>233</v>
      </c>
      <c r="D62" s="233" t="s">
        <v>234</v>
      </c>
      <c r="E62" s="234" t="s">
        <v>235</v>
      </c>
      <c r="F62" s="234" t="s">
        <v>236</v>
      </c>
      <c r="G62" s="233" t="s">
        <v>237</v>
      </c>
      <c r="H62" s="233" t="s">
        <v>239</v>
      </c>
      <c r="I62" s="235" t="s">
        <v>238</v>
      </c>
    </row>
    <row r="63" spans="2:9" ht="15.75">
      <c r="B63" s="228">
        <v>1</v>
      </c>
      <c r="C63" s="240"/>
      <c r="D63" s="241"/>
      <c r="E63" s="242"/>
      <c r="F63" s="242"/>
      <c r="G63" s="241"/>
      <c r="H63" s="241"/>
      <c r="I63" s="243"/>
    </row>
    <row r="64" spans="2:9" ht="31.5">
      <c r="B64" s="228">
        <v>2</v>
      </c>
      <c r="C64" s="308" t="s">
        <v>326</v>
      </c>
      <c r="D64" s="218">
        <v>5</v>
      </c>
      <c r="E64" s="294">
        <v>5</v>
      </c>
      <c r="F64" s="294">
        <v>375</v>
      </c>
      <c r="G64" s="218">
        <v>22</v>
      </c>
      <c r="H64" s="220">
        <v>17</v>
      </c>
      <c r="I64" s="229">
        <v>19</v>
      </c>
    </row>
    <row r="65" spans="2:9" ht="31.5">
      <c r="B65" s="228">
        <v>3</v>
      </c>
      <c r="C65" s="309" t="s">
        <v>327</v>
      </c>
      <c r="D65" s="221">
        <v>5</v>
      </c>
      <c r="E65" s="294">
        <v>7.5</v>
      </c>
      <c r="F65" s="294">
        <v>375</v>
      </c>
      <c r="G65" s="221">
        <v>22</v>
      </c>
      <c r="H65" s="222">
        <v>17</v>
      </c>
      <c r="I65" s="230">
        <v>19</v>
      </c>
    </row>
    <row r="66" spans="2:9" ht="15.75">
      <c r="B66" s="228">
        <v>4</v>
      </c>
      <c r="C66" s="308" t="s">
        <v>328</v>
      </c>
      <c r="D66" s="218">
        <v>10</v>
      </c>
      <c r="E66" s="294">
        <v>10</v>
      </c>
      <c r="F66" s="294">
        <v>1200</v>
      </c>
      <c r="G66" s="218">
        <v>22</v>
      </c>
      <c r="H66" s="220">
        <v>17</v>
      </c>
      <c r="I66" s="229">
        <v>19</v>
      </c>
    </row>
    <row r="67" spans="2:9" ht="15.75">
      <c r="B67" s="228">
        <v>5</v>
      </c>
      <c r="C67" s="216" t="s">
        <v>329</v>
      </c>
      <c r="D67" s="221">
        <v>20</v>
      </c>
      <c r="E67" s="294">
        <v>20</v>
      </c>
      <c r="F67" s="294">
        <v>20</v>
      </c>
      <c r="G67" s="221">
        <v>20</v>
      </c>
      <c r="H67" s="222">
        <v>7</v>
      </c>
      <c r="I67" s="230">
        <v>22</v>
      </c>
    </row>
    <row r="68" spans="2:9" ht="47.25">
      <c r="B68" s="228">
        <v>6</v>
      </c>
      <c r="C68" s="308" t="s">
        <v>330</v>
      </c>
      <c r="D68" s="218">
        <v>10</v>
      </c>
      <c r="E68" s="294">
        <v>10</v>
      </c>
      <c r="F68" s="294">
        <v>1200</v>
      </c>
      <c r="G68" s="218">
        <v>20</v>
      </c>
      <c r="H68" s="220">
        <v>7</v>
      </c>
      <c r="I68" s="229">
        <v>22</v>
      </c>
    </row>
    <row r="69" spans="2:9" ht="15.75">
      <c r="B69" s="228">
        <v>7</v>
      </c>
      <c r="C69" s="216"/>
      <c r="D69" s="221"/>
      <c r="E69" s="294"/>
      <c r="F69" s="294"/>
      <c r="G69" s="221"/>
      <c r="H69" s="222"/>
      <c r="I69" s="230"/>
    </row>
    <row r="70" spans="2:9" ht="15.75">
      <c r="B70" s="228">
        <v>8</v>
      </c>
      <c r="C70" s="217"/>
      <c r="D70" s="218"/>
      <c r="E70" s="294"/>
      <c r="F70" s="294"/>
      <c r="G70" s="218"/>
      <c r="H70" s="220"/>
      <c r="I70" s="229"/>
    </row>
    <row r="71" spans="2:9" ht="15.75">
      <c r="B71" s="228">
        <v>9</v>
      </c>
      <c r="C71" s="216"/>
      <c r="D71" s="224"/>
      <c r="E71" s="294"/>
      <c r="F71" s="294"/>
      <c r="G71" s="224"/>
      <c r="H71" s="226"/>
      <c r="I71" s="231"/>
    </row>
    <row r="72" spans="2:9" ht="15.75">
      <c r="B72" s="244">
        <v>10</v>
      </c>
      <c r="C72" s="223"/>
      <c r="D72" s="224"/>
      <c r="E72" s="225"/>
      <c r="F72" s="225"/>
      <c r="G72" s="224"/>
      <c r="H72" s="226"/>
      <c r="I72" s="231"/>
    </row>
    <row r="74" spans="1:9" ht="47.25">
      <c r="A74" s="214" t="s">
        <v>250</v>
      </c>
      <c r="B74" s="227">
        <v>2</v>
      </c>
      <c r="C74" s="232" t="s">
        <v>233</v>
      </c>
      <c r="D74" s="233" t="s">
        <v>234</v>
      </c>
      <c r="E74" s="234" t="s">
        <v>235</v>
      </c>
      <c r="F74" s="234" t="s">
        <v>236</v>
      </c>
      <c r="G74" s="233" t="s">
        <v>237</v>
      </c>
      <c r="H74" s="233" t="s">
        <v>239</v>
      </c>
      <c r="I74" s="235" t="s">
        <v>238</v>
      </c>
    </row>
    <row r="75" spans="2:9" ht="15.75">
      <c r="B75" s="228">
        <v>1</v>
      </c>
      <c r="C75" s="240"/>
      <c r="D75" s="241"/>
      <c r="E75" s="242"/>
      <c r="F75" s="242"/>
      <c r="G75" s="241"/>
      <c r="H75" s="241"/>
      <c r="I75" s="243"/>
    </row>
    <row r="76" spans="2:9" ht="31.5">
      <c r="B76" s="228">
        <v>2</v>
      </c>
      <c r="C76" s="308" t="s">
        <v>326</v>
      </c>
      <c r="D76" s="218">
        <v>5</v>
      </c>
      <c r="E76" s="294">
        <v>5</v>
      </c>
      <c r="F76" s="294">
        <v>375</v>
      </c>
      <c r="G76" s="218">
        <v>22</v>
      </c>
      <c r="H76" s="220">
        <v>17</v>
      </c>
      <c r="I76" s="229">
        <v>19</v>
      </c>
    </row>
    <row r="77" spans="2:9" ht="31.5">
      <c r="B77" s="228">
        <v>3</v>
      </c>
      <c r="C77" s="309" t="s">
        <v>327</v>
      </c>
      <c r="D77" s="221">
        <v>5</v>
      </c>
      <c r="E77" s="294">
        <v>7.5</v>
      </c>
      <c r="F77" s="294">
        <v>375</v>
      </c>
      <c r="G77" s="221">
        <v>22</v>
      </c>
      <c r="H77" s="222">
        <v>17</v>
      </c>
      <c r="I77" s="230">
        <v>19</v>
      </c>
    </row>
    <row r="78" spans="2:9" ht="15.75">
      <c r="B78" s="228">
        <v>4</v>
      </c>
      <c r="C78" s="308" t="s">
        <v>328</v>
      </c>
      <c r="D78" s="218">
        <v>10</v>
      </c>
      <c r="E78" s="294">
        <v>10</v>
      </c>
      <c r="F78" s="294">
        <v>1200</v>
      </c>
      <c r="G78" s="218">
        <v>22</v>
      </c>
      <c r="H78" s="220">
        <v>17</v>
      </c>
      <c r="I78" s="229">
        <v>19</v>
      </c>
    </row>
    <row r="79" spans="2:9" ht="15.75">
      <c r="B79" s="228">
        <v>5</v>
      </c>
      <c r="C79" s="216" t="s">
        <v>329</v>
      </c>
      <c r="D79" s="221">
        <v>20</v>
      </c>
      <c r="E79" s="294">
        <v>20</v>
      </c>
      <c r="F79" s="294">
        <v>20</v>
      </c>
      <c r="G79" s="221">
        <v>20</v>
      </c>
      <c r="H79" s="222">
        <v>7</v>
      </c>
      <c r="I79" s="230">
        <v>22</v>
      </c>
    </row>
    <row r="80" spans="2:9" ht="47.25">
      <c r="B80" s="228">
        <v>6</v>
      </c>
      <c r="C80" s="308" t="s">
        <v>330</v>
      </c>
      <c r="D80" s="218">
        <v>10</v>
      </c>
      <c r="E80" s="294">
        <v>10</v>
      </c>
      <c r="F80" s="294">
        <v>1200</v>
      </c>
      <c r="G80" s="218">
        <v>20</v>
      </c>
      <c r="H80" s="220">
        <v>7</v>
      </c>
      <c r="I80" s="229">
        <v>22</v>
      </c>
    </row>
    <row r="81" spans="2:9" ht="15.75">
      <c r="B81" s="228">
        <v>7</v>
      </c>
      <c r="C81" s="216"/>
      <c r="D81" s="221"/>
      <c r="E81" s="294"/>
      <c r="F81" s="294"/>
      <c r="G81" s="221"/>
      <c r="H81" s="222"/>
      <c r="I81" s="230"/>
    </row>
    <row r="82" spans="2:9" ht="15.75">
      <c r="B82" s="228">
        <v>8</v>
      </c>
      <c r="C82" s="217"/>
      <c r="D82" s="218"/>
      <c r="E82" s="294"/>
      <c r="F82" s="294"/>
      <c r="G82" s="218"/>
      <c r="H82" s="220"/>
      <c r="I82" s="229"/>
    </row>
    <row r="83" spans="2:9" ht="15.75">
      <c r="B83" s="228">
        <v>9</v>
      </c>
      <c r="C83" s="216"/>
      <c r="D83" s="224"/>
      <c r="E83" s="294"/>
      <c r="F83" s="294"/>
      <c r="G83" s="224"/>
      <c r="H83" s="226"/>
      <c r="I83" s="231"/>
    </row>
    <row r="84" spans="2:9" ht="15.75">
      <c r="B84" s="244">
        <v>10</v>
      </c>
      <c r="C84" s="223"/>
      <c r="D84" s="224"/>
      <c r="E84" s="225"/>
      <c r="F84" s="225"/>
      <c r="G84" s="224"/>
      <c r="H84" s="226"/>
      <c r="I84" s="231"/>
    </row>
    <row r="86" spans="1:9" ht="47.25">
      <c r="A86" s="214" t="s">
        <v>251</v>
      </c>
      <c r="B86" s="227">
        <v>2</v>
      </c>
      <c r="C86" s="232" t="s">
        <v>233</v>
      </c>
      <c r="D86" s="233" t="s">
        <v>234</v>
      </c>
      <c r="E86" s="234" t="s">
        <v>235</v>
      </c>
      <c r="F86" s="234" t="s">
        <v>236</v>
      </c>
      <c r="G86" s="233" t="s">
        <v>237</v>
      </c>
      <c r="H86" s="233" t="s">
        <v>239</v>
      </c>
      <c r="I86" s="235" t="s">
        <v>238</v>
      </c>
    </row>
    <row r="87" spans="2:9" ht="15.75">
      <c r="B87" s="228">
        <v>1</v>
      </c>
      <c r="C87" s="240"/>
      <c r="D87" s="241"/>
      <c r="E87" s="242"/>
      <c r="F87" s="242"/>
      <c r="G87" s="241"/>
      <c r="H87" s="241"/>
      <c r="I87" s="243"/>
    </row>
    <row r="88" spans="2:9" ht="31.5">
      <c r="B88" s="228">
        <v>2</v>
      </c>
      <c r="C88" s="308" t="s">
        <v>326</v>
      </c>
      <c r="D88" s="218">
        <v>5</v>
      </c>
      <c r="E88" s="294">
        <v>5</v>
      </c>
      <c r="F88" s="294">
        <v>375</v>
      </c>
      <c r="G88" s="218">
        <v>22</v>
      </c>
      <c r="H88" s="220">
        <v>17</v>
      </c>
      <c r="I88" s="229">
        <v>19</v>
      </c>
    </row>
    <row r="89" spans="2:9" ht="31.5">
      <c r="B89" s="228">
        <v>3</v>
      </c>
      <c r="C89" s="309" t="s">
        <v>327</v>
      </c>
      <c r="D89" s="221">
        <v>5</v>
      </c>
      <c r="E89" s="294">
        <v>7.5</v>
      </c>
      <c r="F89" s="294">
        <v>375</v>
      </c>
      <c r="G89" s="221">
        <v>22</v>
      </c>
      <c r="H89" s="222">
        <v>17</v>
      </c>
      <c r="I89" s="230">
        <v>19</v>
      </c>
    </row>
    <row r="90" spans="2:9" ht="15.75">
      <c r="B90" s="228">
        <v>4</v>
      </c>
      <c r="C90" s="308" t="s">
        <v>328</v>
      </c>
      <c r="D90" s="218">
        <v>10</v>
      </c>
      <c r="E90" s="294">
        <v>10</v>
      </c>
      <c r="F90" s="294">
        <v>1200</v>
      </c>
      <c r="G90" s="218">
        <v>22</v>
      </c>
      <c r="H90" s="220">
        <v>17</v>
      </c>
      <c r="I90" s="229">
        <v>19</v>
      </c>
    </row>
    <row r="91" spans="2:9" ht="15.75">
      <c r="B91" s="228">
        <v>5</v>
      </c>
      <c r="C91" s="216" t="s">
        <v>329</v>
      </c>
      <c r="D91" s="221">
        <v>20</v>
      </c>
      <c r="E91" s="294">
        <v>20</v>
      </c>
      <c r="F91" s="294">
        <v>20</v>
      </c>
      <c r="G91" s="221">
        <v>20</v>
      </c>
      <c r="H91" s="222">
        <v>7</v>
      </c>
      <c r="I91" s="230">
        <v>22</v>
      </c>
    </row>
    <row r="92" spans="2:9" ht="47.25">
      <c r="B92" s="228">
        <v>6</v>
      </c>
      <c r="C92" s="308" t="s">
        <v>330</v>
      </c>
      <c r="D92" s="218">
        <v>10</v>
      </c>
      <c r="E92" s="294">
        <v>10</v>
      </c>
      <c r="F92" s="294">
        <v>1200</v>
      </c>
      <c r="G92" s="218">
        <v>20</v>
      </c>
      <c r="H92" s="220">
        <v>7</v>
      </c>
      <c r="I92" s="229">
        <v>22</v>
      </c>
    </row>
    <row r="93" spans="2:9" ht="15.75">
      <c r="B93" s="228">
        <v>7</v>
      </c>
      <c r="C93" s="216"/>
      <c r="D93" s="221"/>
      <c r="E93" s="294"/>
      <c r="F93" s="294"/>
      <c r="G93" s="221"/>
      <c r="H93" s="222"/>
      <c r="I93" s="230"/>
    </row>
    <row r="94" spans="2:9" ht="15.75">
      <c r="B94" s="228">
        <v>8</v>
      </c>
      <c r="C94" s="217"/>
      <c r="D94" s="218"/>
      <c r="E94" s="294"/>
      <c r="F94" s="294"/>
      <c r="G94" s="218"/>
      <c r="H94" s="220"/>
      <c r="I94" s="229"/>
    </row>
    <row r="95" spans="2:9" ht="15.75">
      <c r="B95" s="228">
        <v>9</v>
      </c>
      <c r="C95" s="216"/>
      <c r="D95" s="224"/>
      <c r="E95" s="294"/>
      <c r="F95" s="294"/>
      <c r="G95" s="224"/>
      <c r="H95" s="226"/>
      <c r="I95" s="231"/>
    </row>
    <row r="96" spans="2:9" ht="15.75">
      <c r="B96" s="244">
        <v>10</v>
      </c>
      <c r="C96" s="223"/>
      <c r="D96" s="224"/>
      <c r="E96" s="225"/>
      <c r="F96" s="225"/>
      <c r="G96" s="224"/>
      <c r="H96" s="226"/>
      <c r="I96" s="231"/>
    </row>
    <row r="98" spans="1:9" ht="47.25">
      <c r="A98" s="214" t="s">
        <v>252</v>
      </c>
      <c r="B98" s="227">
        <v>2</v>
      </c>
      <c r="C98" s="232" t="s">
        <v>233</v>
      </c>
      <c r="D98" s="233" t="s">
        <v>234</v>
      </c>
      <c r="E98" s="234" t="s">
        <v>235</v>
      </c>
      <c r="F98" s="234" t="s">
        <v>236</v>
      </c>
      <c r="G98" s="233" t="s">
        <v>237</v>
      </c>
      <c r="H98" s="233" t="s">
        <v>239</v>
      </c>
      <c r="I98" s="235" t="s">
        <v>238</v>
      </c>
    </row>
    <row r="99" spans="2:9" ht="15.75">
      <c r="B99" s="228">
        <v>1</v>
      </c>
      <c r="C99" s="240"/>
      <c r="D99" s="241"/>
      <c r="E99" s="242"/>
      <c r="F99" s="242"/>
      <c r="G99" s="241"/>
      <c r="H99" s="241"/>
      <c r="I99" s="243"/>
    </row>
    <row r="100" spans="2:9" ht="31.5">
      <c r="B100" s="228">
        <v>2</v>
      </c>
      <c r="C100" s="308" t="s">
        <v>326</v>
      </c>
      <c r="D100" s="218">
        <v>5</v>
      </c>
      <c r="E100" s="294">
        <v>5</v>
      </c>
      <c r="F100" s="294">
        <v>375</v>
      </c>
      <c r="G100" s="218">
        <v>22</v>
      </c>
      <c r="H100" s="220">
        <v>17</v>
      </c>
      <c r="I100" s="229">
        <v>19</v>
      </c>
    </row>
    <row r="101" spans="2:9" ht="31.5">
      <c r="B101" s="228">
        <v>3</v>
      </c>
      <c r="C101" s="309" t="s">
        <v>327</v>
      </c>
      <c r="D101" s="221">
        <v>5</v>
      </c>
      <c r="E101" s="294">
        <v>7.5</v>
      </c>
      <c r="F101" s="294">
        <v>375</v>
      </c>
      <c r="G101" s="221">
        <v>22</v>
      </c>
      <c r="H101" s="222">
        <v>17</v>
      </c>
      <c r="I101" s="230">
        <v>19</v>
      </c>
    </row>
    <row r="102" spans="2:9" ht="15.75">
      <c r="B102" s="228">
        <v>4</v>
      </c>
      <c r="C102" s="308" t="s">
        <v>328</v>
      </c>
      <c r="D102" s="218">
        <v>10</v>
      </c>
      <c r="E102" s="294">
        <v>10</v>
      </c>
      <c r="F102" s="294">
        <v>1200</v>
      </c>
      <c r="G102" s="218">
        <v>22</v>
      </c>
      <c r="H102" s="220">
        <v>17</v>
      </c>
      <c r="I102" s="229">
        <v>19</v>
      </c>
    </row>
    <row r="103" spans="2:9" ht="15.75">
      <c r="B103" s="228">
        <v>5</v>
      </c>
      <c r="C103" s="216" t="s">
        <v>329</v>
      </c>
      <c r="D103" s="221">
        <v>20</v>
      </c>
      <c r="E103" s="294">
        <v>20</v>
      </c>
      <c r="F103" s="294">
        <v>20</v>
      </c>
      <c r="G103" s="221">
        <v>20</v>
      </c>
      <c r="H103" s="222">
        <v>7</v>
      </c>
      <c r="I103" s="230">
        <v>22</v>
      </c>
    </row>
    <row r="104" spans="2:9" ht="47.25">
      <c r="B104" s="228">
        <v>6</v>
      </c>
      <c r="C104" s="308" t="s">
        <v>330</v>
      </c>
      <c r="D104" s="218">
        <v>10</v>
      </c>
      <c r="E104" s="294">
        <v>10</v>
      </c>
      <c r="F104" s="294">
        <v>1200</v>
      </c>
      <c r="G104" s="218">
        <v>20</v>
      </c>
      <c r="H104" s="220">
        <v>7</v>
      </c>
      <c r="I104" s="229">
        <v>22</v>
      </c>
    </row>
    <row r="105" spans="2:9" ht="15.75">
      <c r="B105" s="228">
        <v>7</v>
      </c>
      <c r="C105" s="216"/>
      <c r="D105" s="221"/>
      <c r="E105" s="294"/>
      <c r="F105" s="294"/>
      <c r="G105" s="221"/>
      <c r="H105" s="222"/>
      <c r="I105" s="230"/>
    </row>
    <row r="106" spans="2:9" ht="15.75">
      <c r="B106" s="228">
        <v>8</v>
      </c>
      <c r="C106" s="217"/>
      <c r="D106" s="218"/>
      <c r="E106" s="294"/>
      <c r="F106" s="294"/>
      <c r="G106" s="218"/>
      <c r="H106" s="220"/>
      <c r="I106" s="229"/>
    </row>
    <row r="107" spans="2:9" ht="15.75">
      <c r="B107" s="228">
        <v>9</v>
      </c>
      <c r="C107" s="216"/>
      <c r="D107" s="224"/>
      <c r="E107" s="294"/>
      <c r="F107" s="294"/>
      <c r="G107" s="224"/>
      <c r="H107" s="226"/>
      <c r="I107" s="231"/>
    </row>
    <row r="108" spans="2:9" ht="15.75">
      <c r="B108" s="244">
        <v>10</v>
      </c>
      <c r="C108" s="223"/>
      <c r="D108" s="224"/>
      <c r="E108" s="225"/>
      <c r="F108" s="225"/>
      <c r="G108" s="224"/>
      <c r="H108" s="226"/>
      <c r="I108" s="231"/>
    </row>
    <row r="110" spans="1:9" ht="47.25">
      <c r="A110" s="214" t="s">
        <v>253</v>
      </c>
      <c r="B110" s="227">
        <v>2</v>
      </c>
      <c r="C110" s="232" t="s">
        <v>233</v>
      </c>
      <c r="D110" s="233" t="s">
        <v>234</v>
      </c>
      <c r="E110" s="234" t="s">
        <v>235</v>
      </c>
      <c r="F110" s="234" t="s">
        <v>236</v>
      </c>
      <c r="G110" s="233" t="s">
        <v>237</v>
      </c>
      <c r="H110" s="233" t="s">
        <v>239</v>
      </c>
      <c r="I110" s="235" t="s">
        <v>238</v>
      </c>
    </row>
    <row r="111" spans="2:9" ht="15.75">
      <c r="B111" s="228">
        <v>1</v>
      </c>
      <c r="C111" s="240"/>
      <c r="D111" s="241"/>
      <c r="E111" s="242"/>
      <c r="F111" s="242"/>
      <c r="G111" s="241"/>
      <c r="H111" s="241"/>
      <c r="I111" s="243"/>
    </row>
    <row r="112" spans="2:9" ht="31.5">
      <c r="B112" s="228">
        <v>2</v>
      </c>
      <c r="C112" s="308" t="s">
        <v>326</v>
      </c>
      <c r="D112" s="218">
        <v>5</v>
      </c>
      <c r="E112" s="294">
        <v>5</v>
      </c>
      <c r="F112" s="294">
        <v>375</v>
      </c>
      <c r="G112" s="218">
        <v>22</v>
      </c>
      <c r="H112" s="220">
        <v>17</v>
      </c>
      <c r="I112" s="229">
        <v>19</v>
      </c>
    </row>
    <row r="113" spans="2:9" ht="31.5">
      <c r="B113" s="228">
        <v>3</v>
      </c>
      <c r="C113" s="309" t="s">
        <v>327</v>
      </c>
      <c r="D113" s="221">
        <v>5</v>
      </c>
      <c r="E113" s="294">
        <v>7.5</v>
      </c>
      <c r="F113" s="294">
        <v>375</v>
      </c>
      <c r="G113" s="221">
        <v>22</v>
      </c>
      <c r="H113" s="222">
        <v>17</v>
      </c>
      <c r="I113" s="230">
        <v>19</v>
      </c>
    </row>
    <row r="114" spans="2:9" ht="15.75">
      <c r="B114" s="228">
        <v>4</v>
      </c>
      <c r="C114" s="308" t="s">
        <v>328</v>
      </c>
      <c r="D114" s="218">
        <v>10</v>
      </c>
      <c r="E114" s="294">
        <v>10</v>
      </c>
      <c r="F114" s="294">
        <v>1200</v>
      </c>
      <c r="G114" s="218">
        <v>22</v>
      </c>
      <c r="H114" s="220">
        <v>17</v>
      </c>
      <c r="I114" s="229">
        <v>19</v>
      </c>
    </row>
    <row r="115" spans="2:9" ht="15.75">
      <c r="B115" s="228">
        <v>5</v>
      </c>
      <c r="C115" s="216" t="s">
        <v>329</v>
      </c>
      <c r="D115" s="221">
        <v>20</v>
      </c>
      <c r="E115" s="294">
        <v>20</v>
      </c>
      <c r="F115" s="294">
        <v>20</v>
      </c>
      <c r="G115" s="221">
        <v>20</v>
      </c>
      <c r="H115" s="222">
        <v>7</v>
      </c>
      <c r="I115" s="230">
        <v>22</v>
      </c>
    </row>
    <row r="116" spans="2:9" ht="47.25">
      <c r="B116" s="228">
        <v>6</v>
      </c>
      <c r="C116" s="308" t="s">
        <v>330</v>
      </c>
      <c r="D116" s="218">
        <v>10</v>
      </c>
      <c r="E116" s="294">
        <v>10</v>
      </c>
      <c r="F116" s="294">
        <v>1200</v>
      </c>
      <c r="G116" s="218">
        <v>20</v>
      </c>
      <c r="H116" s="220">
        <v>7</v>
      </c>
      <c r="I116" s="229">
        <v>22</v>
      </c>
    </row>
    <row r="117" spans="2:9" ht="15.75">
      <c r="B117" s="228">
        <v>7</v>
      </c>
      <c r="C117" s="216"/>
      <c r="D117" s="221"/>
      <c r="E117" s="294"/>
      <c r="F117" s="294"/>
      <c r="G117" s="221"/>
      <c r="H117" s="222"/>
      <c r="I117" s="230"/>
    </row>
    <row r="118" spans="2:9" ht="15.75">
      <c r="B118" s="228">
        <v>8</v>
      </c>
      <c r="C118" s="217"/>
      <c r="D118" s="218"/>
      <c r="E118" s="294"/>
      <c r="F118" s="294"/>
      <c r="G118" s="218"/>
      <c r="H118" s="220"/>
      <c r="I118" s="229"/>
    </row>
    <row r="119" spans="2:9" ht="15.75">
      <c r="B119" s="228">
        <v>9</v>
      </c>
      <c r="C119" s="216"/>
      <c r="D119" s="224"/>
      <c r="E119" s="294"/>
      <c r="F119" s="294"/>
      <c r="G119" s="224"/>
      <c r="H119" s="226"/>
      <c r="I119" s="231"/>
    </row>
    <row r="120" spans="2:9" ht="15.75">
      <c r="B120" s="244">
        <v>10</v>
      </c>
      <c r="C120" s="223"/>
      <c r="D120" s="224"/>
      <c r="E120" s="225"/>
      <c r="F120" s="225"/>
      <c r="G120" s="224"/>
      <c r="H120" s="226"/>
      <c r="I120" s="231"/>
    </row>
    <row r="122" spans="1:9" ht="47.25">
      <c r="A122" s="214" t="s">
        <v>254</v>
      </c>
      <c r="B122" s="227">
        <v>2</v>
      </c>
      <c r="C122" s="232" t="s">
        <v>233</v>
      </c>
      <c r="D122" s="233" t="s">
        <v>234</v>
      </c>
      <c r="E122" s="234" t="s">
        <v>235</v>
      </c>
      <c r="F122" s="234" t="s">
        <v>236</v>
      </c>
      <c r="G122" s="233" t="s">
        <v>237</v>
      </c>
      <c r="H122" s="233" t="s">
        <v>239</v>
      </c>
      <c r="I122" s="235" t="s">
        <v>238</v>
      </c>
    </row>
    <row r="123" spans="2:9" ht="15.75">
      <c r="B123" s="228">
        <v>1</v>
      </c>
      <c r="C123" s="240"/>
      <c r="D123" s="241"/>
      <c r="E123" s="242"/>
      <c r="F123" s="242"/>
      <c r="G123" s="241"/>
      <c r="H123" s="241"/>
      <c r="I123" s="243"/>
    </row>
    <row r="124" spans="2:9" ht="31.5">
      <c r="B124" s="228">
        <v>2</v>
      </c>
      <c r="C124" s="308" t="s">
        <v>326</v>
      </c>
      <c r="D124" s="218">
        <v>5</v>
      </c>
      <c r="E124" s="294">
        <v>5</v>
      </c>
      <c r="F124" s="294">
        <v>375</v>
      </c>
      <c r="G124" s="218">
        <v>22</v>
      </c>
      <c r="H124" s="220">
        <v>17</v>
      </c>
      <c r="I124" s="229">
        <v>19</v>
      </c>
    </row>
    <row r="125" spans="2:9" ht="31.5">
      <c r="B125" s="228">
        <v>3</v>
      </c>
      <c r="C125" s="309" t="s">
        <v>327</v>
      </c>
      <c r="D125" s="221">
        <v>5</v>
      </c>
      <c r="E125" s="294">
        <v>7.5</v>
      </c>
      <c r="F125" s="294">
        <v>375</v>
      </c>
      <c r="G125" s="221">
        <v>22</v>
      </c>
      <c r="H125" s="222">
        <v>17</v>
      </c>
      <c r="I125" s="230">
        <v>19</v>
      </c>
    </row>
    <row r="126" spans="2:9" ht="15.75">
      <c r="B126" s="228">
        <v>4</v>
      </c>
      <c r="C126" s="308" t="s">
        <v>328</v>
      </c>
      <c r="D126" s="218">
        <v>10</v>
      </c>
      <c r="E126" s="294">
        <v>10</v>
      </c>
      <c r="F126" s="294">
        <v>1200</v>
      </c>
      <c r="G126" s="218">
        <v>22</v>
      </c>
      <c r="H126" s="220">
        <v>17</v>
      </c>
      <c r="I126" s="229">
        <v>19</v>
      </c>
    </row>
    <row r="127" spans="2:9" ht="15.75">
      <c r="B127" s="228">
        <v>5</v>
      </c>
      <c r="C127" s="216" t="s">
        <v>329</v>
      </c>
      <c r="D127" s="221">
        <v>20</v>
      </c>
      <c r="E127" s="294">
        <v>20</v>
      </c>
      <c r="F127" s="294">
        <v>20</v>
      </c>
      <c r="G127" s="221">
        <v>20</v>
      </c>
      <c r="H127" s="222">
        <v>7</v>
      </c>
      <c r="I127" s="230">
        <v>22</v>
      </c>
    </row>
    <row r="128" spans="2:9" ht="47.25">
      <c r="B128" s="228">
        <v>6</v>
      </c>
      <c r="C128" s="308" t="s">
        <v>330</v>
      </c>
      <c r="D128" s="218">
        <v>10</v>
      </c>
      <c r="E128" s="294">
        <v>10</v>
      </c>
      <c r="F128" s="294">
        <v>1200</v>
      </c>
      <c r="G128" s="218">
        <v>20</v>
      </c>
      <c r="H128" s="220">
        <v>7</v>
      </c>
      <c r="I128" s="229">
        <v>22</v>
      </c>
    </row>
    <row r="129" spans="2:9" ht="15.75">
      <c r="B129" s="228">
        <v>7</v>
      </c>
      <c r="C129" s="216"/>
      <c r="D129" s="221"/>
      <c r="E129" s="294"/>
      <c r="F129" s="294"/>
      <c r="G129" s="221"/>
      <c r="H129" s="222"/>
      <c r="I129" s="230"/>
    </row>
    <row r="130" spans="2:9" ht="15.75">
      <c r="B130" s="228">
        <v>8</v>
      </c>
      <c r="C130" s="217"/>
      <c r="D130" s="218"/>
      <c r="E130" s="294"/>
      <c r="F130" s="294"/>
      <c r="G130" s="218"/>
      <c r="H130" s="220"/>
      <c r="I130" s="229"/>
    </row>
    <row r="131" spans="2:9" ht="15.75">
      <c r="B131" s="228">
        <v>9</v>
      </c>
      <c r="C131" s="216"/>
      <c r="D131" s="224"/>
      <c r="E131" s="294"/>
      <c r="F131" s="294"/>
      <c r="G131" s="224"/>
      <c r="H131" s="226"/>
      <c r="I131" s="231"/>
    </row>
    <row r="132" spans="2:9" ht="15.75">
      <c r="B132" s="244">
        <v>10</v>
      </c>
      <c r="C132" s="223"/>
      <c r="D132" s="224"/>
      <c r="E132" s="225"/>
      <c r="F132" s="225"/>
      <c r="G132" s="224"/>
      <c r="H132" s="226"/>
      <c r="I132" s="231"/>
    </row>
    <row r="134" spans="1:9" ht="47.25">
      <c r="A134" s="214" t="s">
        <v>255</v>
      </c>
      <c r="B134" s="227">
        <v>2</v>
      </c>
      <c r="C134" s="232" t="s">
        <v>233</v>
      </c>
      <c r="D134" s="233" t="s">
        <v>234</v>
      </c>
      <c r="E134" s="234" t="s">
        <v>235</v>
      </c>
      <c r="F134" s="234" t="s">
        <v>236</v>
      </c>
      <c r="G134" s="233" t="s">
        <v>237</v>
      </c>
      <c r="H134" s="233" t="s">
        <v>239</v>
      </c>
      <c r="I134" s="235" t="s">
        <v>238</v>
      </c>
    </row>
    <row r="135" spans="2:9" ht="15.75">
      <c r="B135" s="228">
        <v>1</v>
      </c>
      <c r="C135" s="240"/>
      <c r="D135" s="241"/>
      <c r="E135" s="242"/>
      <c r="F135" s="242"/>
      <c r="G135" s="241"/>
      <c r="H135" s="241"/>
      <c r="I135" s="243"/>
    </row>
    <row r="136" spans="2:9" ht="31.5">
      <c r="B136" s="228">
        <v>2</v>
      </c>
      <c r="C136" s="308" t="s">
        <v>326</v>
      </c>
      <c r="D136" s="218">
        <v>5</v>
      </c>
      <c r="E136" s="294">
        <v>5</v>
      </c>
      <c r="F136" s="294">
        <v>375</v>
      </c>
      <c r="G136" s="218">
        <v>22</v>
      </c>
      <c r="H136" s="220">
        <v>17</v>
      </c>
      <c r="I136" s="229">
        <v>19</v>
      </c>
    </row>
    <row r="137" spans="2:9" ht="31.5">
      <c r="B137" s="228">
        <v>3</v>
      </c>
      <c r="C137" s="309" t="s">
        <v>327</v>
      </c>
      <c r="D137" s="221">
        <v>5</v>
      </c>
      <c r="E137" s="294">
        <v>7.5</v>
      </c>
      <c r="F137" s="294">
        <v>375</v>
      </c>
      <c r="G137" s="221">
        <v>22</v>
      </c>
      <c r="H137" s="222">
        <v>17</v>
      </c>
      <c r="I137" s="230">
        <v>19</v>
      </c>
    </row>
    <row r="138" spans="2:9" ht="15.75">
      <c r="B138" s="228">
        <v>4</v>
      </c>
      <c r="C138" s="308" t="s">
        <v>328</v>
      </c>
      <c r="D138" s="218">
        <v>10</v>
      </c>
      <c r="E138" s="294">
        <v>10</v>
      </c>
      <c r="F138" s="294">
        <v>1200</v>
      </c>
      <c r="G138" s="218">
        <v>22</v>
      </c>
      <c r="H138" s="220">
        <v>17</v>
      </c>
      <c r="I138" s="229">
        <v>19</v>
      </c>
    </row>
    <row r="139" spans="2:9" ht="15.75">
      <c r="B139" s="228">
        <v>5</v>
      </c>
      <c r="C139" s="216" t="s">
        <v>329</v>
      </c>
      <c r="D139" s="221">
        <v>20</v>
      </c>
      <c r="E139" s="294">
        <v>20</v>
      </c>
      <c r="F139" s="294">
        <v>20</v>
      </c>
      <c r="G139" s="221">
        <v>20</v>
      </c>
      <c r="H139" s="222">
        <v>7</v>
      </c>
      <c r="I139" s="230">
        <v>22</v>
      </c>
    </row>
    <row r="140" spans="2:9" ht="47.25">
      <c r="B140" s="228">
        <v>6</v>
      </c>
      <c r="C140" s="308" t="s">
        <v>330</v>
      </c>
      <c r="D140" s="218">
        <v>10</v>
      </c>
      <c r="E140" s="294">
        <v>10</v>
      </c>
      <c r="F140" s="294">
        <v>1200</v>
      </c>
      <c r="G140" s="218">
        <v>20</v>
      </c>
      <c r="H140" s="220">
        <v>7</v>
      </c>
      <c r="I140" s="229">
        <v>22</v>
      </c>
    </row>
    <row r="141" spans="2:9" ht="15.75">
      <c r="B141" s="228">
        <v>7</v>
      </c>
      <c r="C141" s="216"/>
      <c r="D141" s="221"/>
      <c r="E141" s="294"/>
      <c r="F141" s="294"/>
      <c r="G141" s="221"/>
      <c r="H141" s="222"/>
      <c r="I141" s="230"/>
    </row>
    <row r="142" spans="2:9" ht="15.75">
      <c r="B142" s="228">
        <v>8</v>
      </c>
      <c r="C142" s="217"/>
      <c r="D142" s="218"/>
      <c r="E142" s="294"/>
      <c r="F142" s="294"/>
      <c r="G142" s="218"/>
      <c r="H142" s="220"/>
      <c r="I142" s="229"/>
    </row>
    <row r="143" spans="2:9" ht="15.75">
      <c r="B143" s="228">
        <v>9</v>
      </c>
      <c r="C143" s="216"/>
      <c r="D143" s="224"/>
      <c r="E143" s="294"/>
      <c r="F143" s="294"/>
      <c r="G143" s="224"/>
      <c r="H143" s="226"/>
      <c r="I143" s="231"/>
    </row>
    <row r="144" spans="2:9" ht="15.75">
      <c r="B144" s="244">
        <v>10</v>
      </c>
      <c r="C144" s="223"/>
      <c r="D144" s="224"/>
      <c r="E144" s="225"/>
      <c r="F144" s="225"/>
      <c r="G144" s="224"/>
      <c r="H144" s="226"/>
      <c r="I144" s="231"/>
    </row>
    <row r="145" ht="15.75">
      <c r="J145" s="253"/>
    </row>
    <row r="146" spans="1:9" ht="47.25">
      <c r="A146" s="214" t="s">
        <v>256</v>
      </c>
      <c r="B146" s="227">
        <v>2</v>
      </c>
      <c r="C146" s="232" t="s">
        <v>233</v>
      </c>
      <c r="D146" s="233" t="s">
        <v>234</v>
      </c>
      <c r="E146" s="234" t="s">
        <v>235</v>
      </c>
      <c r="F146" s="234" t="s">
        <v>236</v>
      </c>
      <c r="G146" s="233" t="s">
        <v>237</v>
      </c>
      <c r="H146" s="233" t="s">
        <v>239</v>
      </c>
      <c r="I146" s="235" t="s">
        <v>238</v>
      </c>
    </row>
    <row r="147" spans="2:9" ht="15.75">
      <c r="B147" s="228">
        <v>1</v>
      </c>
      <c r="C147" s="240"/>
      <c r="D147" s="241"/>
      <c r="E147" s="242"/>
      <c r="F147" s="242"/>
      <c r="G147" s="241"/>
      <c r="H147" s="241"/>
      <c r="I147" s="243"/>
    </row>
    <row r="148" spans="2:9" ht="31.5">
      <c r="B148" s="228">
        <v>2</v>
      </c>
      <c r="C148" s="308" t="s">
        <v>326</v>
      </c>
      <c r="D148" s="218">
        <v>5</v>
      </c>
      <c r="E148" s="294">
        <v>5</v>
      </c>
      <c r="F148" s="294">
        <v>375</v>
      </c>
      <c r="G148" s="218">
        <v>22</v>
      </c>
      <c r="H148" s="220">
        <v>17</v>
      </c>
      <c r="I148" s="229">
        <v>19</v>
      </c>
    </row>
    <row r="149" spans="2:9" ht="31.5">
      <c r="B149" s="228">
        <v>3</v>
      </c>
      <c r="C149" s="309" t="s">
        <v>327</v>
      </c>
      <c r="D149" s="221">
        <v>5</v>
      </c>
      <c r="E149" s="294">
        <v>7.5</v>
      </c>
      <c r="F149" s="294">
        <v>375</v>
      </c>
      <c r="G149" s="221">
        <v>22</v>
      </c>
      <c r="H149" s="222">
        <v>17</v>
      </c>
      <c r="I149" s="230">
        <v>19</v>
      </c>
    </row>
    <row r="150" spans="2:9" ht="15.75">
      <c r="B150" s="228">
        <v>4</v>
      </c>
      <c r="C150" s="308" t="s">
        <v>328</v>
      </c>
      <c r="D150" s="218">
        <v>10</v>
      </c>
      <c r="E150" s="294">
        <v>10</v>
      </c>
      <c r="F150" s="294">
        <v>1200</v>
      </c>
      <c r="G150" s="218">
        <v>22</v>
      </c>
      <c r="H150" s="220">
        <v>17</v>
      </c>
      <c r="I150" s="229">
        <v>19</v>
      </c>
    </row>
    <row r="151" spans="2:9" ht="15.75">
      <c r="B151" s="228">
        <v>5</v>
      </c>
      <c r="C151" s="216" t="s">
        <v>329</v>
      </c>
      <c r="D151" s="221">
        <v>20</v>
      </c>
      <c r="E151" s="294">
        <v>20</v>
      </c>
      <c r="F151" s="294">
        <v>20</v>
      </c>
      <c r="G151" s="221">
        <v>20</v>
      </c>
      <c r="H151" s="222">
        <v>7</v>
      </c>
      <c r="I151" s="230">
        <v>22</v>
      </c>
    </row>
    <row r="152" spans="2:9" ht="47.25">
      <c r="B152" s="228">
        <v>6</v>
      </c>
      <c r="C152" s="308" t="s">
        <v>330</v>
      </c>
      <c r="D152" s="218">
        <v>10</v>
      </c>
      <c r="E152" s="294">
        <v>10</v>
      </c>
      <c r="F152" s="294">
        <v>1200</v>
      </c>
      <c r="G152" s="218">
        <v>20</v>
      </c>
      <c r="H152" s="220">
        <v>7</v>
      </c>
      <c r="I152" s="229">
        <v>22</v>
      </c>
    </row>
    <row r="153" spans="2:9" ht="15.75">
      <c r="B153" s="228">
        <v>7</v>
      </c>
      <c r="C153" s="216"/>
      <c r="D153" s="221"/>
      <c r="E153" s="294"/>
      <c r="F153" s="294"/>
      <c r="G153" s="221"/>
      <c r="H153" s="222"/>
      <c r="I153" s="230"/>
    </row>
    <row r="154" spans="2:9" ht="15.75">
      <c r="B154" s="228">
        <v>8</v>
      </c>
      <c r="C154" s="217"/>
      <c r="D154" s="218"/>
      <c r="E154" s="294"/>
      <c r="F154" s="294"/>
      <c r="G154" s="218"/>
      <c r="H154" s="220"/>
      <c r="I154" s="229"/>
    </row>
    <row r="155" spans="2:9" ht="15.75">
      <c r="B155" s="228">
        <v>9</v>
      </c>
      <c r="C155" s="216"/>
      <c r="D155" s="224"/>
      <c r="E155" s="294"/>
      <c r="F155" s="294"/>
      <c r="G155" s="224"/>
      <c r="H155" s="226"/>
      <c r="I155" s="231"/>
    </row>
    <row r="156" spans="2:9" ht="15.75">
      <c r="B156" s="244">
        <v>10</v>
      </c>
      <c r="C156" s="223"/>
      <c r="D156" s="224"/>
      <c r="E156" s="225"/>
      <c r="F156" s="225"/>
      <c r="G156" s="224"/>
      <c r="H156" s="226"/>
      <c r="I156" s="231"/>
    </row>
    <row r="158" spans="1:9" ht="47.25">
      <c r="A158" s="214" t="s">
        <v>257</v>
      </c>
      <c r="B158" s="227">
        <v>2</v>
      </c>
      <c r="C158" s="232" t="s">
        <v>233</v>
      </c>
      <c r="D158" s="233" t="s">
        <v>234</v>
      </c>
      <c r="E158" s="234" t="s">
        <v>235</v>
      </c>
      <c r="F158" s="234" t="s">
        <v>236</v>
      </c>
      <c r="G158" s="233" t="s">
        <v>237</v>
      </c>
      <c r="H158" s="233" t="s">
        <v>239</v>
      </c>
      <c r="I158" s="235" t="s">
        <v>238</v>
      </c>
    </row>
    <row r="159" spans="2:9" ht="15.75">
      <c r="B159" s="228">
        <v>1</v>
      </c>
      <c r="C159" s="240"/>
      <c r="D159" s="241"/>
      <c r="E159" s="242"/>
      <c r="F159" s="242"/>
      <c r="G159" s="241"/>
      <c r="H159" s="241"/>
      <c r="I159" s="243"/>
    </row>
    <row r="160" spans="2:9" ht="31.5">
      <c r="B160" s="228">
        <v>2</v>
      </c>
      <c r="C160" s="308" t="s">
        <v>326</v>
      </c>
      <c r="D160" s="218">
        <v>5</v>
      </c>
      <c r="E160" s="294">
        <v>5</v>
      </c>
      <c r="F160" s="294">
        <v>375</v>
      </c>
      <c r="G160" s="218">
        <v>22</v>
      </c>
      <c r="H160" s="220">
        <v>17</v>
      </c>
      <c r="I160" s="229">
        <v>19</v>
      </c>
    </row>
    <row r="161" spans="2:9" ht="31.5">
      <c r="B161" s="228">
        <v>3</v>
      </c>
      <c r="C161" s="309" t="s">
        <v>327</v>
      </c>
      <c r="D161" s="221">
        <v>5</v>
      </c>
      <c r="E161" s="294">
        <v>7.5</v>
      </c>
      <c r="F161" s="294">
        <v>375</v>
      </c>
      <c r="G161" s="221">
        <v>22</v>
      </c>
      <c r="H161" s="222">
        <v>17</v>
      </c>
      <c r="I161" s="230">
        <v>19</v>
      </c>
    </row>
    <row r="162" spans="2:9" ht="15.75">
      <c r="B162" s="228">
        <v>4</v>
      </c>
      <c r="C162" s="308" t="s">
        <v>328</v>
      </c>
      <c r="D162" s="218">
        <v>10</v>
      </c>
      <c r="E162" s="294">
        <v>10</v>
      </c>
      <c r="F162" s="294">
        <v>1200</v>
      </c>
      <c r="G162" s="218">
        <v>22</v>
      </c>
      <c r="H162" s="220">
        <v>17</v>
      </c>
      <c r="I162" s="229">
        <v>19</v>
      </c>
    </row>
    <row r="163" spans="2:9" ht="15.75">
      <c r="B163" s="228">
        <v>5</v>
      </c>
      <c r="C163" s="216" t="s">
        <v>329</v>
      </c>
      <c r="D163" s="221">
        <v>20</v>
      </c>
      <c r="E163" s="294">
        <v>20</v>
      </c>
      <c r="F163" s="294">
        <v>20</v>
      </c>
      <c r="G163" s="221">
        <v>20</v>
      </c>
      <c r="H163" s="222">
        <v>7</v>
      </c>
      <c r="I163" s="230">
        <v>22</v>
      </c>
    </row>
    <row r="164" spans="2:9" ht="47.25">
      <c r="B164" s="228">
        <v>6</v>
      </c>
      <c r="C164" s="308" t="s">
        <v>330</v>
      </c>
      <c r="D164" s="218">
        <v>10</v>
      </c>
      <c r="E164" s="294">
        <v>10</v>
      </c>
      <c r="F164" s="294">
        <v>1200</v>
      </c>
      <c r="G164" s="218">
        <v>20</v>
      </c>
      <c r="H164" s="220">
        <v>7</v>
      </c>
      <c r="I164" s="229">
        <v>22</v>
      </c>
    </row>
    <row r="165" spans="2:9" ht="15.75">
      <c r="B165" s="228">
        <v>7</v>
      </c>
      <c r="C165" s="216"/>
      <c r="D165" s="221"/>
      <c r="E165" s="294"/>
      <c r="F165" s="294"/>
      <c r="G165" s="221"/>
      <c r="H165" s="222"/>
      <c r="I165" s="230"/>
    </row>
    <row r="166" spans="2:9" ht="15.75">
      <c r="B166" s="228">
        <v>8</v>
      </c>
      <c r="C166" s="217"/>
      <c r="D166" s="218"/>
      <c r="E166" s="294"/>
      <c r="F166" s="294"/>
      <c r="G166" s="218"/>
      <c r="H166" s="220"/>
      <c r="I166" s="229"/>
    </row>
    <row r="167" spans="2:9" ht="15.75">
      <c r="B167" s="228">
        <v>9</v>
      </c>
      <c r="C167" s="216"/>
      <c r="D167" s="224"/>
      <c r="E167" s="294"/>
      <c r="F167" s="294"/>
      <c r="G167" s="224"/>
      <c r="H167" s="226"/>
      <c r="I167" s="231"/>
    </row>
    <row r="168" spans="2:9" ht="15.75">
      <c r="B168" s="244">
        <v>10</v>
      </c>
      <c r="C168" s="223"/>
      <c r="D168" s="224"/>
      <c r="E168" s="225"/>
      <c r="F168" s="225"/>
      <c r="G168" s="224"/>
      <c r="H168" s="226"/>
      <c r="I168" s="231"/>
    </row>
    <row r="170" spans="1:9" ht="47.25">
      <c r="A170" s="214" t="s">
        <v>258</v>
      </c>
      <c r="B170" s="227">
        <v>2</v>
      </c>
      <c r="C170" s="232" t="s">
        <v>233</v>
      </c>
      <c r="D170" s="233" t="s">
        <v>234</v>
      </c>
      <c r="E170" s="234" t="s">
        <v>235</v>
      </c>
      <c r="F170" s="234" t="s">
        <v>236</v>
      </c>
      <c r="G170" s="233" t="s">
        <v>237</v>
      </c>
      <c r="H170" s="233" t="s">
        <v>239</v>
      </c>
      <c r="I170" s="235" t="s">
        <v>238</v>
      </c>
    </row>
    <row r="171" spans="2:9" ht="15.75">
      <c r="B171" s="228">
        <v>1</v>
      </c>
      <c r="C171" s="240"/>
      <c r="D171" s="241"/>
      <c r="E171" s="242"/>
      <c r="F171" s="242"/>
      <c r="G171" s="241"/>
      <c r="H171" s="241"/>
      <c r="I171" s="243"/>
    </row>
    <row r="172" spans="2:9" ht="31.5">
      <c r="B172" s="228">
        <v>2</v>
      </c>
      <c r="C172" s="308" t="s">
        <v>326</v>
      </c>
      <c r="D172" s="218">
        <v>5</v>
      </c>
      <c r="E172" s="294">
        <v>5</v>
      </c>
      <c r="F172" s="294">
        <v>375</v>
      </c>
      <c r="G172" s="218">
        <v>22</v>
      </c>
      <c r="H172" s="220">
        <v>17</v>
      </c>
      <c r="I172" s="229">
        <v>19</v>
      </c>
    </row>
    <row r="173" spans="2:9" ht="31.5">
      <c r="B173" s="228">
        <v>3</v>
      </c>
      <c r="C173" s="309" t="s">
        <v>327</v>
      </c>
      <c r="D173" s="221">
        <v>5</v>
      </c>
      <c r="E173" s="294">
        <v>7.5</v>
      </c>
      <c r="F173" s="294">
        <v>375</v>
      </c>
      <c r="G173" s="221">
        <v>22</v>
      </c>
      <c r="H173" s="222">
        <v>17</v>
      </c>
      <c r="I173" s="230">
        <v>19</v>
      </c>
    </row>
    <row r="174" spans="2:9" ht="15.75">
      <c r="B174" s="228">
        <v>4</v>
      </c>
      <c r="C174" s="308" t="s">
        <v>328</v>
      </c>
      <c r="D174" s="218">
        <v>10</v>
      </c>
      <c r="E174" s="294">
        <v>10</v>
      </c>
      <c r="F174" s="294">
        <v>1200</v>
      </c>
      <c r="G174" s="218">
        <v>22</v>
      </c>
      <c r="H174" s="220">
        <v>17</v>
      </c>
      <c r="I174" s="229">
        <v>19</v>
      </c>
    </row>
    <row r="175" spans="2:9" ht="15.75">
      <c r="B175" s="228">
        <v>5</v>
      </c>
      <c r="C175" s="216" t="s">
        <v>329</v>
      </c>
      <c r="D175" s="221">
        <v>20</v>
      </c>
      <c r="E175" s="294">
        <v>20</v>
      </c>
      <c r="F175" s="294">
        <v>20</v>
      </c>
      <c r="G175" s="221">
        <v>20</v>
      </c>
      <c r="H175" s="222">
        <v>7</v>
      </c>
      <c r="I175" s="230">
        <v>22</v>
      </c>
    </row>
    <row r="176" spans="2:9" ht="47.25">
      <c r="B176" s="228">
        <v>6</v>
      </c>
      <c r="C176" s="308" t="s">
        <v>330</v>
      </c>
      <c r="D176" s="218">
        <v>10</v>
      </c>
      <c r="E176" s="294">
        <v>10</v>
      </c>
      <c r="F176" s="294">
        <v>1200</v>
      </c>
      <c r="G176" s="218">
        <v>20</v>
      </c>
      <c r="H176" s="220">
        <v>7</v>
      </c>
      <c r="I176" s="229">
        <v>22</v>
      </c>
    </row>
    <row r="177" spans="2:9" ht="15.75">
      <c r="B177" s="228">
        <v>7</v>
      </c>
      <c r="C177" s="216"/>
      <c r="D177" s="221"/>
      <c r="E177" s="294"/>
      <c r="F177" s="294"/>
      <c r="G177" s="221"/>
      <c r="H177" s="222"/>
      <c r="I177" s="230"/>
    </row>
    <row r="178" spans="2:9" ht="15.75">
      <c r="B178" s="228">
        <v>8</v>
      </c>
      <c r="C178" s="217"/>
      <c r="D178" s="218"/>
      <c r="E178" s="294"/>
      <c r="F178" s="294"/>
      <c r="G178" s="218"/>
      <c r="H178" s="220"/>
      <c r="I178" s="229"/>
    </row>
    <row r="179" spans="2:9" ht="15.75">
      <c r="B179" s="228">
        <v>9</v>
      </c>
      <c r="C179" s="216"/>
      <c r="D179" s="224"/>
      <c r="E179" s="294"/>
      <c r="F179" s="294"/>
      <c r="G179" s="224"/>
      <c r="H179" s="226"/>
      <c r="I179" s="231"/>
    </row>
    <row r="180" spans="2:9" ht="15.75">
      <c r="B180" s="244">
        <v>10</v>
      </c>
      <c r="C180" s="223"/>
      <c r="D180" s="224"/>
      <c r="E180" s="225"/>
      <c r="F180" s="225"/>
      <c r="G180" s="224"/>
      <c r="H180" s="226"/>
      <c r="I180" s="231"/>
    </row>
    <row r="182" spans="1:9" ht="47.25">
      <c r="A182" s="214" t="s">
        <v>259</v>
      </c>
      <c r="B182" s="227">
        <v>2</v>
      </c>
      <c r="C182" s="232" t="s">
        <v>233</v>
      </c>
      <c r="D182" s="233" t="s">
        <v>234</v>
      </c>
      <c r="E182" s="234" t="s">
        <v>235</v>
      </c>
      <c r="F182" s="234" t="s">
        <v>236</v>
      </c>
      <c r="G182" s="233" t="s">
        <v>237</v>
      </c>
      <c r="H182" s="233" t="s">
        <v>239</v>
      </c>
      <c r="I182" s="235" t="s">
        <v>238</v>
      </c>
    </row>
    <row r="183" spans="2:9" ht="15.75">
      <c r="B183" s="228">
        <v>1</v>
      </c>
      <c r="C183" s="240"/>
      <c r="D183" s="241"/>
      <c r="E183" s="242"/>
      <c r="F183" s="242"/>
      <c r="G183" s="241"/>
      <c r="H183" s="241"/>
      <c r="I183" s="243"/>
    </row>
    <row r="184" spans="2:9" ht="31.5">
      <c r="B184" s="228">
        <v>2</v>
      </c>
      <c r="C184" s="308" t="s">
        <v>326</v>
      </c>
      <c r="D184" s="218">
        <v>5</v>
      </c>
      <c r="E184" s="294">
        <v>5</v>
      </c>
      <c r="F184" s="294">
        <v>375</v>
      </c>
      <c r="G184" s="218">
        <v>22</v>
      </c>
      <c r="H184" s="220">
        <v>17</v>
      </c>
      <c r="I184" s="229">
        <v>19</v>
      </c>
    </row>
    <row r="185" spans="2:9" ht="31.5">
      <c r="B185" s="228">
        <v>3</v>
      </c>
      <c r="C185" s="309" t="s">
        <v>327</v>
      </c>
      <c r="D185" s="221">
        <v>5</v>
      </c>
      <c r="E185" s="294">
        <v>7.5</v>
      </c>
      <c r="F185" s="294">
        <v>375</v>
      </c>
      <c r="G185" s="221">
        <v>22</v>
      </c>
      <c r="H185" s="222">
        <v>17</v>
      </c>
      <c r="I185" s="230">
        <v>19</v>
      </c>
    </row>
    <row r="186" spans="2:9" ht="15.75">
      <c r="B186" s="228">
        <v>4</v>
      </c>
      <c r="C186" s="308" t="s">
        <v>328</v>
      </c>
      <c r="D186" s="218">
        <v>10</v>
      </c>
      <c r="E186" s="294">
        <v>10</v>
      </c>
      <c r="F186" s="294">
        <v>1200</v>
      </c>
      <c r="G186" s="218">
        <v>22</v>
      </c>
      <c r="H186" s="220">
        <v>17</v>
      </c>
      <c r="I186" s="229">
        <v>19</v>
      </c>
    </row>
    <row r="187" spans="2:9" ht="15.75">
      <c r="B187" s="228">
        <v>5</v>
      </c>
      <c r="C187" s="216" t="s">
        <v>329</v>
      </c>
      <c r="D187" s="221">
        <v>20</v>
      </c>
      <c r="E187" s="294">
        <v>20</v>
      </c>
      <c r="F187" s="294">
        <v>20</v>
      </c>
      <c r="G187" s="221">
        <v>20</v>
      </c>
      <c r="H187" s="222">
        <v>7</v>
      </c>
      <c r="I187" s="230">
        <v>22</v>
      </c>
    </row>
    <row r="188" spans="2:9" ht="47.25">
      <c r="B188" s="228">
        <v>6</v>
      </c>
      <c r="C188" s="308" t="s">
        <v>330</v>
      </c>
      <c r="D188" s="218">
        <v>10</v>
      </c>
      <c r="E188" s="294">
        <v>10</v>
      </c>
      <c r="F188" s="294">
        <v>1200</v>
      </c>
      <c r="G188" s="218">
        <v>20</v>
      </c>
      <c r="H188" s="220">
        <v>7</v>
      </c>
      <c r="I188" s="229">
        <v>22</v>
      </c>
    </row>
    <row r="189" spans="2:9" ht="15.75">
      <c r="B189" s="228">
        <v>7</v>
      </c>
      <c r="C189" s="216"/>
      <c r="D189" s="221"/>
      <c r="E189" s="294"/>
      <c r="F189" s="294"/>
      <c r="G189" s="221"/>
      <c r="H189" s="222"/>
      <c r="I189" s="230"/>
    </row>
    <row r="190" spans="2:9" ht="15.75">
      <c r="B190" s="228">
        <v>8</v>
      </c>
      <c r="C190" s="217"/>
      <c r="D190" s="218"/>
      <c r="E190" s="294"/>
      <c r="F190" s="294"/>
      <c r="G190" s="218"/>
      <c r="H190" s="220"/>
      <c r="I190" s="229"/>
    </row>
    <row r="191" spans="2:9" ht="15.75">
      <c r="B191" s="228">
        <v>9</v>
      </c>
      <c r="C191" s="216"/>
      <c r="D191" s="224"/>
      <c r="E191" s="294"/>
      <c r="F191" s="294"/>
      <c r="G191" s="224"/>
      <c r="H191" s="226"/>
      <c r="I191" s="231"/>
    </row>
    <row r="192" spans="2:9" ht="15.75">
      <c r="B192" s="244">
        <v>10</v>
      </c>
      <c r="C192" s="223"/>
      <c r="D192" s="224"/>
      <c r="E192" s="225"/>
      <c r="F192" s="225"/>
      <c r="G192" s="224"/>
      <c r="H192" s="226"/>
      <c r="I192" s="231"/>
    </row>
    <row r="194" spans="1:9" ht="47.25">
      <c r="A194" s="214" t="s">
        <v>260</v>
      </c>
      <c r="B194" s="227">
        <v>2</v>
      </c>
      <c r="C194" s="232" t="s">
        <v>233</v>
      </c>
      <c r="D194" s="233" t="s">
        <v>234</v>
      </c>
      <c r="E194" s="234" t="s">
        <v>235</v>
      </c>
      <c r="F194" s="234" t="s">
        <v>236</v>
      </c>
      <c r="G194" s="233" t="s">
        <v>237</v>
      </c>
      <c r="H194" s="233" t="s">
        <v>239</v>
      </c>
      <c r="I194" s="235" t="s">
        <v>238</v>
      </c>
    </row>
    <row r="195" spans="2:9" ht="15.75">
      <c r="B195" s="228">
        <v>1</v>
      </c>
      <c r="C195" s="240"/>
      <c r="D195" s="241"/>
      <c r="E195" s="242"/>
      <c r="F195" s="242"/>
      <c r="G195" s="241"/>
      <c r="H195" s="241"/>
      <c r="I195" s="243"/>
    </row>
    <row r="196" spans="2:9" ht="31.5">
      <c r="B196" s="228">
        <v>2</v>
      </c>
      <c r="C196" s="308" t="s">
        <v>326</v>
      </c>
      <c r="D196" s="218">
        <v>5</v>
      </c>
      <c r="E196" s="294">
        <v>5</v>
      </c>
      <c r="F196" s="294">
        <v>375</v>
      </c>
      <c r="G196" s="218">
        <v>22</v>
      </c>
      <c r="H196" s="220">
        <v>17</v>
      </c>
      <c r="I196" s="229">
        <v>19</v>
      </c>
    </row>
    <row r="197" spans="2:9" ht="31.5">
      <c r="B197" s="228">
        <v>3</v>
      </c>
      <c r="C197" s="309" t="s">
        <v>327</v>
      </c>
      <c r="D197" s="221">
        <v>5</v>
      </c>
      <c r="E197" s="294">
        <v>7.5</v>
      </c>
      <c r="F197" s="294">
        <v>375</v>
      </c>
      <c r="G197" s="221">
        <v>22</v>
      </c>
      <c r="H197" s="222">
        <v>17</v>
      </c>
      <c r="I197" s="230">
        <v>19</v>
      </c>
    </row>
    <row r="198" spans="2:9" ht="15.75">
      <c r="B198" s="228">
        <v>4</v>
      </c>
      <c r="C198" s="308" t="s">
        <v>328</v>
      </c>
      <c r="D198" s="218">
        <v>10</v>
      </c>
      <c r="E198" s="294">
        <v>10</v>
      </c>
      <c r="F198" s="294">
        <v>1200</v>
      </c>
      <c r="G198" s="218">
        <v>22</v>
      </c>
      <c r="H198" s="220">
        <v>17</v>
      </c>
      <c r="I198" s="229">
        <v>19</v>
      </c>
    </row>
    <row r="199" spans="2:9" ht="15.75">
      <c r="B199" s="228">
        <v>5</v>
      </c>
      <c r="C199" s="216" t="s">
        <v>329</v>
      </c>
      <c r="D199" s="221">
        <v>20</v>
      </c>
      <c r="E199" s="294">
        <v>20</v>
      </c>
      <c r="F199" s="294">
        <v>20</v>
      </c>
      <c r="G199" s="221">
        <v>20</v>
      </c>
      <c r="H199" s="222">
        <v>7</v>
      </c>
      <c r="I199" s="230">
        <v>22</v>
      </c>
    </row>
    <row r="200" spans="2:9" ht="47.25">
      <c r="B200" s="228">
        <v>6</v>
      </c>
      <c r="C200" s="308" t="s">
        <v>330</v>
      </c>
      <c r="D200" s="218">
        <v>10</v>
      </c>
      <c r="E200" s="294">
        <v>10</v>
      </c>
      <c r="F200" s="294">
        <v>1200</v>
      </c>
      <c r="G200" s="218">
        <v>20</v>
      </c>
      <c r="H200" s="220">
        <v>7</v>
      </c>
      <c r="I200" s="229">
        <v>22</v>
      </c>
    </row>
    <row r="201" spans="2:9" ht="15.75">
      <c r="B201" s="228">
        <v>7</v>
      </c>
      <c r="C201" s="216"/>
      <c r="D201" s="221"/>
      <c r="E201" s="294"/>
      <c r="F201" s="294"/>
      <c r="G201" s="221"/>
      <c r="H201" s="222"/>
      <c r="I201" s="230"/>
    </row>
    <row r="202" spans="2:9" ht="15.75">
      <c r="B202" s="228">
        <v>8</v>
      </c>
      <c r="C202" s="217"/>
      <c r="D202" s="218"/>
      <c r="E202" s="294"/>
      <c r="F202" s="294"/>
      <c r="G202" s="218"/>
      <c r="H202" s="220"/>
      <c r="I202" s="229"/>
    </row>
    <row r="203" spans="2:9" ht="15.75">
      <c r="B203" s="228">
        <v>9</v>
      </c>
      <c r="C203" s="216"/>
      <c r="D203" s="224"/>
      <c r="E203" s="294"/>
      <c r="F203" s="294"/>
      <c r="G203" s="224"/>
      <c r="H203" s="226"/>
      <c r="I203" s="231"/>
    </row>
    <row r="204" spans="2:9" ht="15.75">
      <c r="B204" s="244">
        <v>10</v>
      </c>
      <c r="C204" s="223"/>
      <c r="D204" s="224"/>
      <c r="E204" s="225"/>
      <c r="F204" s="225"/>
      <c r="G204" s="224"/>
      <c r="H204" s="226"/>
      <c r="I204" s="231"/>
    </row>
    <row r="206" spans="1:9" ht="47.25">
      <c r="A206" s="214" t="s">
        <v>261</v>
      </c>
      <c r="B206" s="227">
        <v>2</v>
      </c>
      <c r="C206" s="232" t="s">
        <v>233</v>
      </c>
      <c r="D206" s="233" t="s">
        <v>234</v>
      </c>
      <c r="E206" s="234" t="s">
        <v>235</v>
      </c>
      <c r="F206" s="234" t="s">
        <v>236</v>
      </c>
      <c r="G206" s="233" t="s">
        <v>237</v>
      </c>
      <c r="H206" s="233" t="s">
        <v>239</v>
      </c>
      <c r="I206" s="235" t="s">
        <v>238</v>
      </c>
    </row>
    <row r="207" spans="2:9" ht="15.75">
      <c r="B207" s="228">
        <v>1</v>
      </c>
      <c r="C207" s="240"/>
      <c r="D207" s="241"/>
      <c r="E207" s="242"/>
      <c r="F207" s="242"/>
      <c r="G207" s="241"/>
      <c r="H207" s="241"/>
      <c r="I207" s="243"/>
    </row>
    <row r="208" spans="2:9" ht="31.5">
      <c r="B208" s="228">
        <v>2</v>
      </c>
      <c r="C208" s="308" t="s">
        <v>326</v>
      </c>
      <c r="D208" s="218">
        <v>5</v>
      </c>
      <c r="E208" s="294">
        <v>5</v>
      </c>
      <c r="F208" s="294">
        <v>375</v>
      </c>
      <c r="G208" s="218">
        <v>22</v>
      </c>
      <c r="H208" s="220">
        <v>17</v>
      </c>
      <c r="I208" s="229">
        <v>19</v>
      </c>
    </row>
    <row r="209" spans="2:9" ht="31.5">
      <c r="B209" s="228">
        <v>3</v>
      </c>
      <c r="C209" s="309" t="s">
        <v>327</v>
      </c>
      <c r="D209" s="221">
        <v>5</v>
      </c>
      <c r="E209" s="294">
        <v>7.5</v>
      </c>
      <c r="F209" s="294">
        <v>375</v>
      </c>
      <c r="G209" s="221">
        <v>22</v>
      </c>
      <c r="H209" s="222">
        <v>17</v>
      </c>
      <c r="I209" s="230">
        <v>19</v>
      </c>
    </row>
    <row r="210" spans="2:9" ht="15.75">
      <c r="B210" s="228">
        <v>4</v>
      </c>
      <c r="C210" s="308" t="s">
        <v>328</v>
      </c>
      <c r="D210" s="218">
        <v>10</v>
      </c>
      <c r="E210" s="294">
        <v>10</v>
      </c>
      <c r="F210" s="294">
        <v>1200</v>
      </c>
      <c r="G210" s="218">
        <v>22</v>
      </c>
      <c r="H210" s="220">
        <v>17</v>
      </c>
      <c r="I210" s="229">
        <v>19</v>
      </c>
    </row>
    <row r="211" spans="2:9" ht="15.75">
      <c r="B211" s="228">
        <v>5</v>
      </c>
      <c r="C211" s="216" t="s">
        <v>329</v>
      </c>
      <c r="D211" s="221">
        <v>20</v>
      </c>
      <c r="E211" s="294">
        <v>20</v>
      </c>
      <c r="F211" s="294">
        <v>20</v>
      </c>
      <c r="G211" s="221">
        <v>20</v>
      </c>
      <c r="H211" s="222">
        <v>7</v>
      </c>
      <c r="I211" s="230">
        <v>22</v>
      </c>
    </row>
    <row r="212" spans="2:9" ht="47.25">
      <c r="B212" s="228">
        <v>6</v>
      </c>
      <c r="C212" s="308" t="s">
        <v>330</v>
      </c>
      <c r="D212" s="218">
        <v>10</v>
      </c>
      <c r="E212" s="294">
        <v>10</v>
      </c>
      <c r="F212" s="294">
        <v>1200</v>
      </c>
      <c r="G212" s="218">
        <v>20</v>
      </c>
      <c r="H212" s="220">
        <v>7</v>
      </c>
      <c r="I212" s="229">
        <v>22</v>
      </c>
    </row>
    <row r="213" spans="2:9" ht="15.75">
      <c r="B213" s="228">
        <v>7</v>
      </c>
      <c r="C213" s="216"/>
      <c r="D213" s="221"/>
      <c r="E213" s="294"/>
      <c r="F213" s="294"/>
      <c r="G213" s="221"/>
      <c r="H213" s="222"/>
      <c r="I213" s="230"/>
    </row>
    <row r="214" spans="2:9" ht="15.75">
      <c r="B214" s="228">
        <v>8</v>
      </c>
      <c r="C214" s="217"/>
      <c r="D214" s="218"/>
      <c r="E214" s="294"/>
      <c r="F214" s="294"/>
      <c r="G214" s="218"/>
      <c r="H214" s="220"/>
      <c r="I214" s="229"/>
    </row>
    <row r="215" spans="2:9" ht="15.75">
      <c r="B215" s="228">
        <v>9</v>
      </c>
      <c r="C215" s="216"/>
      <c r="D215" s="224"/>
      <c r="E215" s="294"/>
      <c r="F215" s="294"/>
      <c r="G215" s="224"/>
      <c r="H215" s="226"/>
      <c r="I215" s="231"/>
    </row>
    <row r="216" spans="2:9" ht="15.75">
      <c r="B216" s="244">
        <v>10</v>
      </c>
      <c r="C216" s="223"/>
      <c r="D216" s="224"/>
      <c r="E216" s="225"/>
      <c r="F216" s="225"/>
      <c r="G216" s="224"/>
      <c r="H216" s="226"/>
      <c r="I216" s="231"/>
    </row>
    <row r="218" spans="1:9" ht="48" customHeight="1">
      <c r="A218" s="214" t="s">
        <v>262</v>
      </c>
      <c r="B218" s="227">
        <v>2</v>
      </c>
      <c r="C218" s="232" t="s">
        <v>233</v>
      </c>
      <c r="D218" s="233" t="s">
        <v>234</v>
      </c>
      <c r="E218" s="234" t="s">
        <v>235</v>
      </c>
      <c r="F218" s="234" t="s">
        <v>236</v>
      </c>
      <c r="G218" s="233" t="s">
        <v>237</v>
      </c>
      <c r="H218" s="233" t="s">
        <v>239</v>
      </c>
      <c r="I218" s="235" t="s">
        <v>238</v>
      </c>
    </row>
    <row r="219" spans="2:9" ht="18.75" customHeight="1">
      <c r="B219" s="228">
        <v>1</v>
      </c>
      <c r="C219" s="240"/>
      <c r="D219" s="241"/>
      <c r="E219" s="242"/>
      <c r="F219" s="242"/>
      <c r="G219" s="241"/>
      <c r="H219" s="241"/>
      <c r="I219" s="243"/>
    </row>
    <row r="220" spans="2:9" ht="31.5">
      <c r="B220" s="228">
        <v>2</v>
      </c>
      <c r="C220" s="308" t="s">
        <v>326</v>
      </c>
      <c r="D220" s="218">
        <v>5</v>
      </c>
      <c r="E220" s="294">
        <v>5</v>
      </c>
      <c r="F220" s="294">
        <v>375</v>
      </c>
      <c r="G220" s="218">
        <v>22</v>
      </c>
      <c r="H220" s="220">
        <v>17</v>
      </c>
      <c r="I220" s="229">
        <v>19</v>
      </c>
    </row>
    <row r="221" spans="2:9" ht="31.5">
      <c r="B221" s="228">
        <v>3</v>
      </c>
      <c r="C221" s="309" t="s">
        <v>327</v>
      </c>
      <c r="D221" s="221">
        <v>5</v>
      </c>
      <c r="E221" s="294">
        <v>7.5</v>
      </c>
      <c r="F221" s="294">
        <v>375</v>
      </c>
      <c r="G221" s="221">
        <v>22</v>
      </c>
      <c r="H221" s="222">
        <v>17</v>
      </c>
      <c r="I221" s="230">
        <v>19</v>
      </c>
    </row>
    <row r="222" spans="2:9" ht="15.75">
      <c r="B222" s="228">
        <v>4</v>
      </c>
      <c r="C222" s="308" t="s">
        <v>328</v>
      </c>
      <c r="D222" s="218">
        <v>10</v>
      </c>
      <c r="E222" s="294">
        <v>10</v>
      </c>
      <c r="F222" s="294">
        <v>1200</v>
      </c>
      <c r="G222" s="218">
        <v>22</v>
      </c>
      <c r="H222" s="220">
        <v>17</v>
      </c>
      <c r="I222" s="229">
        <v>19</v>
      </c>
    </row>
    <row r="223" spans="2:9" ht="15.75">
      <c r="B223" s="228">
        <v>5</v>
      </c>
      <c r="C223" s="216" t="s">
        <v>329</v>
      </c>
      <c r="D223" s="221">
        <v>20</v>
      </c>
      <c r="E223" s="294">
        <v>20</v>
      </c>
      <c r="F223" s="294">
        <v>20</v>
      </c>
      <c r="G223" s="221">
        <v>20</v>
      </c>
      <c r="H223" s="222">
        <v>7</v>
      </c>
      <c r="I223" s="230">
        <v>22</v>
      </c>
    </row>
    <row r="224" spans="2:9" ht="47.25">
      <c r="B224" s="228">
        <v>6</v>
      </c>
      <c r="C224" s="308" t="s">
        <v>330</v>
      </c>
      <c r="D224" s="218">
        <v>10</v>
      </c>
      <c r="E224" s="294">
        <v>10</v>
      </c>
      <c r="F224" s="294">
        <v>1200</v>
      </c>
      <c r="G224" s="218">
        <v>20</v>
      </c>
      <c r="H224" s="220">
        <v>7</v>
      </c>
      <c r="I224" s="229">
        <v>22</v>
      </c>
    </row>
    <row r="225" spans="2:9" ht="15.75">
      <c r="B225" s="228">
        <v>7</v>
      </c>
      <c r="C225" s="216"/>
      <c r="D225" s="221"/>
      <c r="E225" s="294"/>
      <c r="F225" s="294"/>
      <c r="G225" s="221"/>
      <c r="H225" s="222"/>
      <c r="I225" s="230"/>
    </row>
    <row r="226" spans="2:9" ht="15.75">
      <c r="B226" s="228">
        <v>8</v>
      </c>
      <c r="C226" s="217"/>
      <c r="D226" s="218"/>
      <c r="E226" s="294"/>
      <c r="F226" s="294"/>
      <c r="G226" s="218"/>
      <c r="H226" s="220"/>
      <c r="I226" s="229"/>
    </row>
    <row r="227" spans="2:9" ht="15.75">
      <c r="B227" s="228">
        <v>9</v>
      </c>
      <c r="C227" s="216"/>
      <c r="D227" s="224"/>
      <c r="E227" s="294"/>
      <c r="F227" s="294"/>
      <c r="G227" s="224"/>
      <c r="H227" s="226"/>
      <c r="I227" s="231"/>
    </row>
    <row r="228" spans="2:9" ht="15.75">
      <c r="B228" s="244">
        <v>10</v>
      </c>
      <c r="C228" s="223"/>
      <c r="D228" s="224"/>
      <c r="E228" s="225"/>
      <c r="F228" s="225"/>
      <c r="G228" s="224"/>
      <c r="H228" s="226"/>
      <c r="I228" s="231"/>
    </row>
    <row r="230" spans="1:9" ht="47.25">
      <c r="A230" s="214" t="s">
        <v>263</v>
      </c>
      <c r="B230" s="227">
        <v>2</v>
      </c>
      <c r="C230" s="232" t="s">
        <v>233</v>
      </c>
      <c r="D230" s="233" t="s">
        <v>234</v>
      </c>
      <c r="E230" s="234" t="s">
        <v>235</v>
      </c>
      <c r="F230" s="234" t="s">
        <v>236</v>
      </c>
      <c r="G230" s="233" t="s">
        <v>237</v>
      </c>
      <c r="H230" s="233" t="s">
        <v>239</v>
      </c>
      <c r="I230" s="235" t="s">
        <v>238</v>
      </c>
    </row>
    <row r="231" spans="2:9" ht="15.75">
      <c r="B231" s="228">
        <v>1</v>
      </c>
      <c r="C231" s="240"/>
      <c r="D231" s="241"/>
      <c r="E231" s="242"/>
      <c r="F231" s="242"/>
      <c r="G231" s="241"/>
      <c r="H231" s="241"/>
      <c r="I231" s="243"/>
    </row>
    <row r="232" spans="2:9" ht="31.5">
      <c r="B232" s="228">
        <v>2</v>
      </c>
      <c r="C232" s="308" t="s">
        <v>326</v>
      </c>
      <c r="D232" s="218">
        <v>5</v>
      </c>
      <c r="E232" s="294">
        <v>5</v>
      </c>
      <c r="F232" s="294">
        <v>375</v>
      </c>
      <c r="G232" s="218">
        <v>22</v>
      </c>
      <c r="H232" s="220">
        <v>17</v>
      </c>
      <c r="I232" s="229">
        <v>19</v>
      </c>
    </row>
    <row r="233" spans="2:9" ht="31.5">
      <c r="B233" s="228">
        <v>3</v>
      </c>
      <c r="C233" s="309" t="s">
        <v>327</v>
      </c>
      <c r="D233" s="221">
        <v>5</v>
      </c>
      <c r="E233" s="294">
        <v>7.5</v>
      </c>
      <c r="F233" s="294">
        <v>375</v>
      </c>
      <c r="G233" s="221">
        <v>22</v>
      </c>
      <c r="H233" s="222">
        <v>17</v>
      </c>
      <c r="I233" s="230">
        <v>19</v>
      </c>
    </row>
    <row r="234" spans="2:9" ht="15.75">
      <c r="B234" s="228">
        <v>4</v>
      </c>
      <c r="C234" s="308" t="s">
        <v>328</v>
      </c>
      <c r="D234" s="218">
        <v>10</v>
      </c>
      <c r="E234" s="294">
        <v>10</v>
      </c>
      <c r="F234" s="294">
        <v>1200</v>
      </c>
      <c r="G234" s="218">
        <v>22</v>
      </c>
      <c r="H234" s="220">
        <v>17</v>
      </c>
      <c r="I234" s="229">
        <v>19</v>
      </c>
    </row>
    <row r="235" spans="2:9" ht="15.75">
      <c r="B235" s="228">
        <v>5</v>
      </c>
      <c r="C235" s="216" t="s">
        <v>329</v>
      </c>
      <c r="D235" s="221">
        <v>20</v>
      </c>
      <c r="E235" s="294">
        <v>20</v>
      </c>
      <c r="F235" s="294">
        <v>20</v>
      </c>
      <c r="G235" s="221">
        <v>20</v>
      </c>
      <c r="H235" s="222">
        <v>7</v>
      </c>
      <c r="I235" s="230">
        <v>22</v>
      </c>
    </row>
    <row r="236" spans="2:9" ht="47.25">
      <c r="B236" s="228">
        <v>6</v>
      </c>
      <c r="C236" s="308" t="s">
        <v>330</v>
      </c>
      <c r="D236" s="218">
        <v>10</v>
      </c>
      <c r="E236" s="294">
        <v>10</v>
      </c>
      <c r="F236" s="294">
        <v>1200</v>
      </c>
      <c r="G236" s="218">
        <v>20</v>
      </c>
      <c r="H236" s="220">
        <v>7</v>
      </c>
      <c r="I236" s="229">
        <v>22</v>
      </c>
    </row>
    <row r="237" spans="2:9" ht="15.75">
      <c r="B237" s="228">
        <v>7</v>
      </c>
      <c r="C237" s="216"/>
      <c r="D237" s="221"/>
      <c r="E237" s="294"/>
      <c r="F237" s="294"/>
      <c r="G237" s="221"/>
      <c r="H237" s="222"/>
      <c r="I237" s="230"/>
    </row>
    <row r="238" spans="2:9" ht="15.75">
      <c r="B238" s="228">
        <v>8</v>
      </c>
      <c r="C238" s="217"/>
      <c r="D238" s="218"/>
      <c r="E238" s="294"/>
      <c r="F238" s="294"/>
      <c r="G238" s="218"/>
      <c r="H238" s="220"/>
      <c r="I238" s="229"/>
    </row>
    <row r="239" spans="2:9" ht="15.75">
      <c r="B239" s="228">
        <v>9</v>
      </c>
      <c r="C239" s="216"/>
      <c r="D239" s="224"/>
      <c r="E239" s="294"/>
      <c r="F239" s="294"/>
      <c r="G239" s="224"/>
      <c r="H239" s="226"/>
      <c r="I239" s="231"/>
    </row>
    <row r="240" spans="2:9" ht="15.75">
      <c r="B240" s="244">
        <v>10</v>
      </c>
      <c r="C240" s="223"/>
      <c r="D240" s="224"/>
      <c r="E240" s="225"/>
      <c r="F240" s="225"/>
      <c r="G240" s="224"/>
      <c r="H240" s="226"/>
      <c r="I240" s="231"/>
    </row>
    <row r="242" spans="1:9" ht="47.25">
      <c r="A242" s="214" t="s">
        <v>264</v>
      </c>
      <c r="B242" s="227">
        <v>2</v>
      </c>
      <c r="C242" s="232" t="s">
        <v>233</v>
      </c>
      <c r="D242" s="233" t="s">
        <v>234</v>
      </c>
      <c r="E242" s="234" t="s">
        <v>235</v>
      </c>
      <c r="F242" s="234" t="s">
        <v>236</v>
      </c>
      <c r="G242" s="233" t="s">
        <v>237</v>
      </c>
      <c r="H242" s="233" t="s">
        <v>239</v>
      </c>
      <c r="I242" s="235" t="s">
        <v>238</v>
      </c>
    </row>
    <row r="243" spans="2:9" ht="15.75">
      <c r="B243" s="228">
        <v>1</v>
      </c>
      <c r="C243" s="240"/>
      <c r="D243" s="241"/>
      <c r="E243" s="242"/>
      <c r="F243" s="242"/>
      <c r="G243" s="241"/>
      <c r="H243" s="241"/>
      <c r="I243" s="243"/>
    </row>
    <row r="244" spans="2:9" ht="31.5">
      <c r="B244" s="228">
        <v>2</v>
      </c>
      <c r="C244" s="308" t="s">
        <v>326</v>
      </c>
      <c r="D244" s="218">
        <v>5</v>
      </c>
      <c r="E244" s="294">
        <v>5</v>
      </c>
      <c r="F244" s="294">
        <v>375</v>
      </c>
      <c r="G244" s="218">
        <v>22</v>
      </c>
      <c r="H244" s="220">
        <v>17</v>
      </c>
      <c r="I244" s="229">
        <v>19</v>
      </c>
    </row>
    <row r="245" spans="2:9" ht="31.5">
      <c r="B245" s="228">
        <v>3</v>
      </c>
      <c r="C245" s="309" t="s">
        <v>327</v>
      </c>
      <c r="D245" s="221">
        <v>5</v>
      </c>
      <c r="E245" s="294">
        <v>7.5</v>
      </c>
      <c r="F245" s="294">
        <v>375</v>
      </c>
      <c r="G245" s="221">
        <v>22</v>
      </c>
      <c r="H245" s="222">
        <v>17</v>
      </c>
      <c r="I245" s="230">
        <v>19</v>
      </c>
    </row>
    <row r="246" spans="2:9" ht="15.75">
      <c r="B246" s="228">
        <v>4</v>
      </c>
      <c r="C246" s="308" t="s">
        <v>328</v>
      </c>
      <c r="D246" s="218">
        <v>10</v>
      </c>
      <c r="E246" s="294">
        <v>10</v>
      </c>
      <c r="F246" s="294">
        <v>1200</v>
      </c>
      <c r="G246" s="218">
        <v>22</v>
      </c>
      <c r="H246" s="220">
        <v>17</v>
      </c>
      <c r="I246" s="229">
        <v>19</v>
      </c>
    </row>
    <row r="247" spans="2:9" ht="15.75">
      <c r="B247" s="228">
        <v>5</v>
      </c>
      <c r="C247" s="216" t="s">
        <v>329</v>
      </c>
      <c r="D247" s="221">
        <v>20</v>
      </c>
      <c r="E247" s="294">
        <v>20</v>
      </c>
      <c r="F247" s="294">
        <v>20</v>
      </c>
      <c r="G247" s="221">
        <v>20</v>
      </c>
      <c r="H247" s="222">
        <v>7</v>
      </c>
      <c r="I247" s="230">
        <v>22</v>
      </c>
    </row>
    <row r="248" spans="2:9" ht="47.25">
      <c r="B248" s="228">
        <v>6</v>
      </c>
      <c r="C248" s="308" t="s">
        <v>330</v>
      </c>
      <c r="D248" s="218">
        <v>10</v>
      </c>
      <c r="E248" s="294">
        <v>10</v>
      </c>
      <c r="F248" s="294">
        <v>1200</v>
      </c>
      <c r="G248" s="218">
        <v>20</v>
      </c>
      <c r="H248" s="220">
        <v>7</v>
      </c>
      <c r="I248" s="229">
        <v>22</v>
      </c>
    </row>
    <row r="249" spans="2:9" ht="15.75">
      <c r="B249" s="228">
        <v>7</v>
      </c>
      <c r="C249" s="216"/>
      <c r="D249" s="221"/>
      <c r="E249" s="294"/>
      <c r="F249" s="294"/>
      <c r="G249" s="221"/>
      <c r="H249" s="222"/>
      <c r="I249" s="230"/>
    </row>
    <row r="250" spans="2:9" ht="15.75">
      <c r="B250" s="228">
        <v>8</v>
      </c>
      <c r="C250" s="217"/>
      <c r="D250" s="218"/>
      <c r="E250" s="294"/>
      <c r="F250" s="294"/>
      <c r="G250" s="218"/>
      <c r="H250" s="220"/>
      <c r="I250" s="229"/>
    </row>
    <row r="251" spans="2:9" ht="15.75">
      <c r="B251" s="228">
        <v>9</v>
      </c>
      <c r="C251" s="216"/>
      <c r="D251" s="224"/>
      <c r="E251" s="294"/>
      <c r="F251" s="294"/>
      <c r="G251" s="224"/>
      <c r="H251" s="226"/>
      <c r="I251" s="231"/>
    </row>
    <row r="252" spans="2:9" ht="15.75">
      <c r="B252" s="244">
        <v>10</v>
      </c>
      <c r="C252" s="223"/>
      <c r="D252" s="224"/>
      <c r="E252" s="225"/>
      <c r="F252" s="225"/>
      <c r="G252" s="224"/>
      <c r="H252" s="226"/>
      <c r="I252" s="231"/>
    </row>
    <row r="254" spans="1:9" ht="47.25">
      <c r="A254" s="214" t="s">
        <v>265</v>
      </c>
      <c r="B254" s="227">
        <v>2</v>
      </c>
      <c r="C254" s="232" t="s">
        <v>233</v>
      </c>
      <c r="D254" s="233" t="s">
        <v>234</v>
      </c>
      <c r="E254" s="234" t="s">
        <v>235</v>
      </c>
      <c r="F254" s="234" t="s">
        <v>236</v>
      </c>
      <c r="G254" s="233" t="s">
        <v>237</v>
      </c>
      <c r="H254" s="233" t="s">
        <v>239</v>
      </c>
      <c r="I254" s="235" t="s">
        <v>238</v>
      </c>
    </row>
    <row r="255" spans="2:9" ht="15.75">
      <c r="B255" s="228">
        <v>1</v>
      </c>
      <c r="C255" s="240"/>
      <c r="D255" s="241"/>
      <c r="E255" s="242"/>
      <c r="F255" s="242"/>
      <c r="G255" s="241"/>
      <c r="H255" s="241"/>
      <c r="I255" s="243"/>
    </row>
    <row r="256" spans="2:9" ht="31.5">
      <c r="B256" s="228">
        <v>2</v>
      </c>
      <c r="C256" s="308" t="s">
        <v>326</v>
      </c>
      <c r="D256" s="218">
        <v>5</v>
      </c>
      <c r="E256" s="294">
        <v>5</v>
      </c>
      <c r="F256" s="294">
        <v>375</v>
      </c>
      <c r="G256" s="218">
        <v>22</v>
      </c>
      <c r="H256" s="220">
        <v>17</v>
      </c>
      <c r="I256" s="229">
        <v>19</v>
      </c>
    </row>
    <row r="257" spans="2:9" ht="31.5">
      <c r="B257" s="228">
        <v>3</v>
      </c>
      <c r="C257" s="309" t="s">
        <v>327</v>
      </c>
      <c r="D257" s="221">
        <v>5</v>
      </c>
      <c r="E257" s="294">
        <v>7.5</v>
      </c>
      <c r="F257" s="294">
        <v>375</v>
      </c>
      <c r="G257" s="221">
        <v>22</v>
      </c>
      <c r="H257" s="222">
        <v>17</v>
      </c>
      <c r="I257" s="230">
        <v>19</v>
      </c>
    </row>
    <row r="258" spans="2:9" ht="15.75">
      <c r="B258" s="228">
        <v>4</v>
      </c>
      <c r="C258" s="308" t="s">
        <v>328</v>
      </c>
      <c r="D258" s="218">
        <v>10</v>
      </c>
      <c r="E258" s="294">
        <v>10</v>
      </c>
      <c r="F258" s="294">
        <v>1200</v>
      </c>
      <c r="G258" s="218">
        <v>22</v>
      </c>
      <c r="H258" s="220">
        <v>17</v>
      </c>
      <c r="I258" s="229">
        <v>19</v>
      </c>
    </row>
    <row r="259" spans="2:9" ht="15.75">
      <c r="B259" s="228">
        <v>5</v>
      </c>
      <c r="C259" s="216" t="s">
        <v>329</v>
      </c>
      <c r="D259" s="221">
        <v>20</v>
      </c>
      <c r="E259" s="294">
        <v>20</v>
      </c>
      <c r="F259" s="294">
        <v>20</v>
      </c>
      <c r="G259" s="221">
        <v>20</v>
      </c>
      <c r="H259" s="222">
        <v>7</v>
      </c>
      <c r="I259" s="230">
        <v>22</v>
      </c>
    </row>
    <row r="260" spans="2:9" ht="47.25">
      <c r="B260" s="228">
        <v>6</v>
      </c>
      <c r="C260" s="308" t="s">
        <v>330</v>
      </c>
      <c r="D260" s="218">
        <v>10</v>
      </c>
      <c r="E260" s="294">
        <v>10</v>
      </c>
      <c r="F260" s="294">
        <v>1200</v>
      </c>
      <c r="G260" s="218">
        <v>20</v>
      </c>
      <c r="H260" s="220">
        <v>7</v>
      </c>
      <c r="I260" s="229">
        <v>22</v>
      </c>
    </row>
    <row r="261" spans="2:9" ht="15.75">
      <c r="B261" s="228">
        <v>7</v>
      </c>
      <c r="C261" s="216"/>
      <c r="D261" s="221"/>
      <c r="E261" s="294"/>
      <c r="F261" s="294"/>
      <c r="G261" s="221"/>
      <c r="H261" s="222"/>
      <c r="I261" s="230"/>
    </row>
    <row r="262" spans="2:9" ht="15.75">
      <c r="B262" s="228">
        <v>8</v>
      </c>
      <c r="C262" s="217"/>
      <c r="D262" s="218"/>
      <c r="E262" s="294"/>
      <c r="F262" s="294"/>
      <c r="G262" s="218"/>
      <c r="H262" s="220"/>
      <c r="I262" s="229"/>
    </row>
    <row r="263" spans="2:9" ht="15.75">
      <c r="B263" s="228">
        <v>9</v>
      </c>
      <c r="C263" s="216"/>
      <c r="D263" s="224"/>
      <c r="E263" s="294"/>
      <c r="F263" s="294"/>
      <c r="G263" s="224"/>
      <c r="H263" s="226"/>
      <c r="I263" s="231"/>
    </row>
    <row r="264" spans="2:9" ht="15.75">
      <c r="B264" s="244">
        <v>10</v>
      </c>
      <c r="C264" s="223"/>
      <c r="D264" s="224"/>
      <c r="E264" s="225"/>
      <c r="F264" s="225"/>
      <c r="G264" s="224"/>
      <c r="H264" s="226"/>
      <c r="I264" s="231"/>
    </row>
    <row r="266" spans="1:9" ht="47.25">
      <c r="A266" s="214" t="s">
        <v>267</v>
      </c>
      <c r="B266" s="227">
        <v>2</v>
      </c>
      <c r="C266" s="232" t="s">
        <v>233</v>
      </c>
      <c r="D266" s="233" t="s">
        <v>234</v>
      </c>
      <c r="E266" s="234" t="s">
        <v>235</v>
      </c>
      <c r="F266" s="234" t="s">
        <v>236</v>
      </c>
      <c r="G266" s="233" t="s">
        <v>237</v>
      </c>
      <c r="H266" s="233" t="s">
        <v>239</v>
      </c>
      <c r="I266" s="235" t="s">
        <v>238</v>
      </c>
    </row>
    <row r="267" spans="2:9" ht="15.75">
      <c r="B267" s="228">
        <v>1</v>
      </c>
      <c r="C267" s="240"/>
      <c r="D267" s="241"/>
      <c r="E267" s="242"/>
      <c r="F267" s="242"/>
      <c r="G267" s="241"/>
      <c r="H267" s="241"/>
      <c r="I267" s="243"/>
    </row>
    <row r="268" spans="2:9" ht="31.5">
      <c r="B268" s="228">
        <v>2</v>
      </c>
      <c r="C268" s="308" t="s">
        <v>326</v>
      </c>
      <c r="D268" s="218">
        <v>5</v>
      </c>
      <c r="E268" s="294">
        <v>5</v>
      </c>
      <c r="F268" s="294">
        <v>375</v>
      </c>
      <c r="G268" s="218">
        <v>22</v>
      </c>
      <c r="H268" s="220">
        <v>17</v>
      </c>
      <c r="I268" s="229">
        <v>19</v>
      </c>
    </row>
    <row r="269" spans="2:9" ht="31.5">
      <c r="B269" s="228">
        <v>3</v>
      </c>
      <c r="C269" s="309" t="s">
        <v>327</v>
      </c>
      <c r="D269" s="221">
        <v>5</v>
      </c>
      <c r="E269" s="294">
        <v>7.5</v>
      </c>
      <c r="F269" s="294">
        <v>375</v>
      </c>
      <c r="G269" s="221">
        <v>22</v>
      </c>
      <c r="H269" s="222">
        <v>17</v>
      </c>
      <c r="I269" s="230">
        <v>19</v>
      </c>
    </row>
    <row r="270" spans="2:9" ht="15.75">
      <c r="B270" s="228">
        <v>4</v>
      </c>
      <c r="C270" s="308" t="s">
        <v>328</v>
      </c>
      <c r="D270" s="218">
        <v>10</v>
      </c>
      <c r="E270" s="294">
        <v>10</v>
      </c>
      <c r="F270" s="294">
        <v>1200</v>
      </c>
      <c r="G270" s="218">
        <v>22</v>
      </c>
      <c r="H270" s="220">
        <v>17</v>
      </c>
      <c r="I270" s="229">
        <v>19</v>
      </c>
    </row>
    <row r="271" spans="2:9" ht="15.75">
      <c r="B271" s="228">
        <v>5</v>
      </c>
      <c r="C271" s="216" t="s">
        <v>329</v>
      </c>
      <c r="D271" s="221">
        <v>20</v>
      </c>
      <c r="E271" s="294">
        <v>20</v>
      </c>
      <c r="F271" s="294">
        <v>20</v>
      </c>
      <c r="G271" s="221">
        <v>20</v>
      </c>
      <c r="H271" s="222">
        <v>7</v>
      </c>
      <c r="I271" s="230">
        <v>22</v>
      </c>
    </row>
    <row r="272" spans="2:9" ht="47.25">
      <c r="B272" s="228">
        <v>6</v>
      </c>
      <c r="C272" s="308" t="s">
        <v>330</v>
      </c>
      <c r="D272" s="218">
        <v>10</v>
      </c>
      <c r="E272" s="294">
        <v>10</v>
      </c>
      <c r="F272" s="294">
        <v>1200</v>
      </c>
      <c r="G272" s="218">
        <v>20</v>
      </c>
      <c r="H272" s="220">
        <v>7</v>
      </c>
      <c r="I272" s="229">
        <v>22</v>
      </c>
    </row>
    <row r="273" spans="2:9" ht="15.75">
      <c r="B273" s="228">
        <v>7</v>
      </c>
      <c r="C273" s="216"/>
      <c r="D273" s="221"/>
      <c r="E273" s="294"/>
      <c r="F273" s="294"/>
      <c r="G273" s="221"/>
      <c r="H273" s="222"/>
      <c r="I273" s="230"/>
    </row>
    <row r="274" spans="2:9" ht="15.75">
      <c r="B274" s="228">
        <v>8</v>
      </c>
      <c r="C274" s="217"/>
      <c r="D274" s="218"/>
      <c r="E274" s="294"/>
      <c r="F274" s="294"/>
      <c r="G274" s="218"/>
      <c r="H274" s="220"/>
      <c r="I274" s="229"/>
    </row>
    <row r="275" spans="2:9" ht="15.75">
      <c r="B275" s="228">
        <v>9</v>
      </c>
      <c r="C275" s="216"/>
      <c r="D275" s="224"/>
      <c r="E275" s="294"/>
      <c r="F275" s="294"/>
      <c r="G275" s="224"/>
      <c r="H275" s="226"/>
      <c r="I275" s="231"/>
    </row>
    <row r="276" spans="2:9" ht="15.75">
      <c r="B276" s="244">
        <v>10</v>
      </c>
      <c r="C276" s="223"/>
      <c r="D276" s="224"/>
      <c r="E276" s="225"/>
      <c r="F276" s="225"/>
      <c r="G276" s="224"/>
      <c r="H276" s="226"/>
      <c r="I276" s="231"/>
    </row>
    <row r="278" spans="1:9" ht="47.25">
      <c r="A278" s="214" t="s">
        <v>268</v>
      </c>
      <c r="B278" s="227">
        <v>2</v>
      </c>
      <c r="C278" s="232" t="s">
        <v>233</v>
      </c>
      <c r="D278" s="233" t="s">
        <v>234</v>
      </c>
      <c r="E278" s="234" t="s">
        <v>235</v>
      </c>
      <c r="F278" s="234" t="s">
        <v>236</v>
      </c>
      <c r="G278" s="233" t="s">
        <v>237</v>
      </c>
      <c r="H278" s="233" t="s">
        <v>239</v>
      </c>
      <c r="I278" s="235" t="s">
        <v>238</v>
      </c>
    </row>
    <row r="279" spans="2:9" ht="15.75">
      <c r="B279" s="228">
        <v>1</v>
      </c>
      <c r="C279" s="240"/>
      <c r="D279" s="241"/>
      <c r="E279" s="242"/>
      <c r="F279" s="242"/>
      <c r="G279" s="241"/>
      <c r="H279" s="241"/>
      <c r="I279" s="243"/>
    </row>
    <row r="280" spans="2:9" ht="31.5">
      <c r="B280" s="228">
        <v>2</v>
      </c>
      <c r="C280" s="308" t="s">
        <v>326</v>
      </c>
      <c r="D280" s="218">
        <v>5</v>
      </c>
      <c r="E280" s="294">
        <v>5</v>
      </c>
      <c r="F280" s="294">
        <v>375</v>
      </c>
      <c r="G280" s="218">
        <v>22</v>
      </c>
      <c r="H280" s="220">
        <v>17</v>
      </c>
      <c r="I280" s="229">
        <v>19</v>
      </c>
    </row>
    <row r="281" spans="2:9" ht="31.5">
      <c r="B281" s="228">
        <v>3</v>
      </c>
      <c r="C281" s="309" t="s">
        <v>327</v>
      </c>
      <c r="D281" s="221">
        <v>5</v>
      </c>
      <c r="E281" s="294">
        <v>7.5</v>
      </c>
      <c r="F281" s="294">
        <v>375</v>
      </c>
      <c r="G281" s="221">
        <v>22</v>
      </c>
      <c r="H281" s="222">
        <v>17</v>
      </c>
      <c r="I281" s="230">
        <v>19</v>
      </c>
    </row>
    <row r="282" spans="2:9" ht="15.75">
      <c r="B282" s="228">
        <v>4</v>
      </c>
      <c r="C282" s="308" t="s">
        <v>328</v>
      </c>
      <c r="D282" s="218">
        <v>10</v>
      </c>
      <c r="E282" s="294">
        <v>10</v>
      </c>
      <c r="F282" s="294">
        <v>1200</v>
      </c>
      <c r="G282" s="218">
        <v>22</v>
      </c>
      <c r="H282" s="220">
        <v>17</v>
      </c>
      <c r="I282" s="229">
        <v>19</v>
      </c>
    </row>
    <row r="283" spans="2:9" ht="15.75">
      <c r="B283" s="228">
        <v>5</v>
      </c>
      <c r="C283" s="216" t="s">
        <v>329</v>
      </c>
      <c r="D283" s="221">
        <v>20</v>
      </c>
      <c r="E283" s="294">
        <v>20</v>
      </c>
      <c r="F283" s="294">
        <v>20</v>
      </c>
      <c r="G283" s="221">
        <v>20</v>
      </c>
      <c r="H283" s="222">
        <v>7</v>
      </c>
      <c r="I283" s="230">
        <v>22</v>
      </c>
    </row>
    <row r="284" spans="2:9" ht="47.25">
      <c r="B284" s="228">
        <v>6</v>
      </c>
      <c r="C284" s="308" t="s">
        <v>330</v>
      </c>
      <c r="D284" s="218">
        <v>10</v>
      </c>
      <c r="E284" s="294">
        <v>10</v>
      </c>
      <c r="F284" s="294">
        <v>1200</v>
      </c>
      <c r="G284" s="218">
        <v>20</v>
      </c>
      <c r="H284" s="220">
        <v>7</v>
      </c>
      <c r="I284" s="229">
        <v>22</v>
      </c>
    </row>
    <row r="285" spans="2:9" ht="15.75">
      <c r="B285" s="228">
        <v>7</v>
      </c>
      <c r="C285" s="216"/>
      <c r="D285" s="221"/>
      <c r="E285" s="294"/>
      <c r="F285" s="294"/>
      <c r="G285" s="221"/>
      <c r="H285" s="222"/>
      <c r="I285" s="230"/>
    </row>
    <row r="286" spans="2:9" ht="15.75">
      <c r="B286" s="228">
        <v>8</v>
      </c>
      <c r="C286" s="217"/>
      <c r="D286" s="218"/>
      <c r="E286" s="294"/>
      <c r="F286" s="294"/>
      <c r="G286" s="218"/>
      <c r="H286" s="220"/>
      <c r="I286" s="229"/>
    </row>
    <row r="287" spans="2:9" ht="15.75">
      <c r="B287" s="228">
        <v>9</v>
      </c>
      <c r="C287" s="216"/>
      <c r="D287" s="224"/>
      <c r="E287" s="294"/>
      <c r="F287" s="294"/>
      <c r="G287" s="224"/>
      <c r="H287" s="226"/>
      <c r="I287" s="231"/>
    </row>
    <row r="288" spans="2:9" ht="15.75">
      <c r="B288" s="244">
        <v>10</v>
      </c>
      <c r="C288" s="223"/>
      <c r="D288" s="224"/>
      <c r="E288" s="225"/>
      <c r="F288" s="225"/>
      <c r="G288" s="224"/>
      <c r="H288" s="226"/>
      <c r="I288" s="231"/>
    </row>
    <row r="290" spans="1:9" ht="47.25">
      <c r="A290" s="214" t="s">
        <v>269</v>
      </c>
      <c r="B290" s="227">
        <v>2</v>
      </c>
      <c r="C290" s="232" t="s">
        <v>233</v>
      </c>
      <c r="D290" s="233" t="s">
        <v>234</v>
      </c>
      <c r="E290" s="234" t="s">
        <v>235</v>
      </c>
      <c r="F290" s="234" t="s">
        <v>236</v>
      </c>
      <c r="G290" s="233" t="s">
        <v>237</v>
      </c>
      <c r="H290" s="233" t="s">
        <v>239</v>
      </c>
      <c r="I290" s="235" t="s">
        <v>238</v>
      </c>
    </row>
    <row r="291" spans="2:9" ht="15.75">
      <c r="B291" s="228">
        <v>1</v>
      </c>
      <c r="C291" s="240"/>
      <c r="D291" s="241"/>
      <c r="E291" s="242"/>
      <c r="F291" s="242"/>
      <c r="G291" s="241"/>
      <c r="H291" s="241"/>
      <c r="I291" s="243"/>
    </row>
    <row r="292" spans="2:9" ht="31.5">
      <c r="B292" s="228">
        <v>2</v>
      </c>
      <c r="C292" s="308" t="s">
        <v>326</v>
      </c>
      <c r="D292" s="218">
        <v>5</v>
      </c>
      <c r="E292" s="294">
        <v>5</v>
      </c>
      <c r="F292" s="294">
        <v>375</v>
      </c>
      <c r="G292" s="218">
        <v>22</v>
      </c>
      <c r="H292" s="220">
        <v>17</v>
      </c>
      <c r="I292" s="229">
        <v>19</v>
      </c>
    </row>
    <row r="293" spans="2:9" ht="31.5">
      <c r="B293" s="228">
        <v>3</v>
      </c>
      <c r="C293" s="309" t="s">
        <v>327</v>
      </c>
      <c r="D293" s="221">
        <v>5</v>
      </c>
      <c r="E293" s="294">
        <v>7.5</v>
      </c>
      <c r="F293" s="294">
        <v>375</v>
      </c>
      <c r="G293" s="221">
        <v>22</v>
      </c>
      <c r="H293" s="222">
        <v>17</v>
      </c>
      <c r="I293" s="230">
        <v>19</v>
      </c>
    </row>
    <row r="294" spans="2:9" ht="15.75">
      <c r="B294" s="228">
        <v>4</v>
      </c>
      <c r="C294" s="308" t="s">
        <v>328</v>
      </c>
      <c r="D294" s="218">
        <v>10</v>
      </c>
      <c r="E294" s="294">
        <v>10</v>
      </c>
      <c r="F294" s="294">
        <v>1200</v>
      </c>
      <c r="G294" s="218">
        <v>22</v>
      </c>
      <c r="H294" s="220">
        <v>17</v>
      </c>
      <c r="I294" s="229">
        <v>19</v>
      </c>
    </row>
    <row r="295" spans="2:9" ht="15.75">
      <c r="B295" s="228">
        <v>5</v>
      </c>
      <c r="C295" s="216" t="s">
        <v>329</v>
      </c>
      <c r="D295" s="221">
        <v>20</v>
      </c>
      <c r="E295" s="294">
        <v>20</v>
      </c>
      <c r="F295" s="294">
        <v>20</v>
      </c>
      <c r="G295" s="221">
        <v>20</v>
      </c>
      <c r="H295" s="222">
        <v>7</v>
      </c>
      <c r="I295" s="230">
        <v>22</v>
      </c>
    </row>
    <row r="296" spans="2:9" ht="47.25">
      <c r="B296" s="228">
        <v>6</v>
      </c>
      <c r="C296" s="308" t="s">
        <v>330</v>
      </c>
      <c r="D296" s="218">
        <v>10</v>
      </c>
      <c r="E296" s="294">
        <v>10</v>
      </c>
      <c r="F296" s="294">
        <v>1200</v>
      </c>
      <c r="G296" s="218">
        <v>20</v>
      </c>
      <c r="H296" s="220">
        <v>7</v>
      </c>
      <c r="I296" s="229">
        <v>22</v>
      </c>
    </row>
    <row r="297" spans="2:9" ht="15.75">
      <c r="B297" s="228">
        <v>7</v>
      </c>
      <c r="C297" s="216"/>
      <c r="D297" s="221"/>
      <c r="E297" s="294"/>
      <c r="F297" s="294"/>
      <c r="G297" s="221"/>
      <c r="H297" s="222"/>
      <c r="I297" s="230"/>
    </row>
    <row r="298" spans="2:9" ht="15.75">
      <c r="B298" s="228">
        <v>8</v>
      </c>
      <c r="C298" s="217"/>
      <c r="D298" s="218"/>
      <c r="E298" s="294"/>
      <c r="F298" s="294"/>
      <c r="G298" s="218"/>
      <c r="H298" s="220"/>
      <c r="I298" s="229"/>
    </row>
    <row r="299" spans="2:9" ht="15.75">
      <c r="B299" s="228">
        <v>9</v>
      </c>
      <c r="C299" s="216"/>
      <c r="D299" s="224"/>
      <c r="E299" s="294"/>
      <c r="F299" s="294"/>
      <c r="G299" s="224"/>
      <c r="H299" s="226"/>
      <c r="I299" s="231"/>
    </row>
    <row r="300" spans="2:9" ht="15.75">
      <c r="B300" s="244">
        <v>10</v>
      </c>
      <c r="C300" s="223"/>
      <c r="D300" s="224"/>
      <c r="E300" s="225"/>
      <c r="F300" s="225"/>
      <c r="G300" s="224"/>
      <c r="H300" s="226"/>
      <c r="I300" s="231"/>
    </row>
    <row r="302" spans="1:9" ht="47.25">
      <c r="A302" s="214" t="s">
        <v>270</v>
      </c>
      <c r="B302" s="227">
        <v>2</v>
      </c>
      <c r="C302" s="232" t="s">
        <v>233</v>
      </c>
      <c r="D302" s="233" t="s">
        <v>234</v>
      </c>
      <c r="E302" s="234" t="s">
        <v>235</v>
      </c>
      <c r="F302" s="234" t="s">
        <v>236</v>
      </c>
      <c r="G302" s="233" t="s">
        <v>237</v>
      </c>
      <c r="H302" s="233" t="s">
        <v>239</v>
      </c>
      <c r="I302" s="235" t="s">
        <v>238</v>
      </c>
    </row>
    <row r="303" spans="2:9" ht="15.75">
      <c r="B303" s="228">
        <v>1</v>
      </c>
      <c r="C303" s="240"/>
      <c r="D303" s="241"/>
      <c r="E303" s="242"/>
      <c r="F303" s="242"/>
      <c r="G303" s="241"/>
      <c r="H303" s="241"/>
      <c r="I303" s="243"/>
    </row>
    <row r="304" spans="2:9" ht="31.5">
      <c r="B304" s="228">
        <v>2</v>
      </c>
      <c r="C304" s="308" t="s">
        <v>326</v>
      </c>
      <c r="D304" s="218">
        <v>5</v>
      </c>
      <c r="E304" s="294">
        <v>5</v>
      </c>
      <c r="F304" s="294">
        <v>375</v>
      </c>
      <c r="G304" s="218">
        <v>22</v>
      </c>
      <c r="H304" s="220">
        <v>17</v>
      </c>
      <c r="I304" s="229">
        <v>19</v>
      </c>
    </row>
    <row r="305" spans="2:9" ht="31.5">
      <c r="B305" s="228">
        <v>3</v>
      </c>
      <c r="C305" s="309" t="s">
        <v>327</v>
      </c>
      <c r="D305" s="221">
        <v>5</v>
      </c>
      <c r="E305" s="294">
        <v>7.5</v>
      </c>
      <c r="F305" s="294">
        <v>375</v>
      </c>
      <c r="G305" s="221">
        <v>22</v>
      </c>
      <c r="H305" s="222">
        <v>17</v>
      </c>
      <c r="I305" s="230">
        <v>19</v>
      </c>
    </row>
    <row r="306" spans="2:9" ht="15.75">
      <c r="B306" s="228">
        <v>4</v>
      </c>
      <c r="C306" s="308" t="s">
        <v>328</v>
      </c>
      <c r="D306" s="218">
        <v>10</v>
      </c>
      <c r="E306" s="294">
        <v>10</v>
      </c>
      <c r="F306" s="294">
        <v>1200</v>
      </c>
      <c r="G306" s="218">
        <v>22</v>
      </c>
      <c r="H306" s="220">
        <v>17</v>
      </c>
      <c r="I306" s="229">
        <v>19</v>
      </c>
    </row>
    <row r="307" spans="2:9" ht="15.75">
      <c r="B307" s="228">
        <v>5</v>
      </c>
      <c r="C307" s="216" t="s">
        <v>329</v>
      </c>
      <c r="D307" s="221">
        <v>20</v>
      </c>
      <c r="E307" s="294">
        <v>20</v>
      </c>
      <c r="F307" s="294">
        <v>20</v>
      </c>
      <c r="G307" s="221">
        <v>20</v>
      </c>
      <c r="H307" s="222">
        <v>7</v>
      </c>
      <c r="I307" s="230">
        <v>22</v>
      </c>
    </row>
    <row r="308" spans="2:9" ht="47.25">
      <c r="B308" s="228">
        <v>6</v>
      </c>
      <c r="C308" s="308" t="s">
        <v>330</v>
      </c>
      <c r="D308" s="218">
        <v>10</v>
      </c>
      <c r="E308" s="294">
        <v>10</v>
      </c>
      <c r="F308" s="294">
        <v>1200</v>
      </c>
      <c r="G308" s="218">
        <v>20</v>
      </c>
      <c r="H308" s="220">
        <v>7</v>
      </c>
      <c r="I308" s="229">
        <v>22</v>
      </c>
    </row>
    <row r="309" spans="2:9" ht="15.75">
      <c r="B309" s="228">
        <v>7</v>
      </c>
      <c r="C309" s="216"/>
      <c r="D309" s="221"/>
      <c r="E309" s="294"/>
      <c r="F309" s="294"/>
      <c r="G309" s="221"/>
      <c r="H309" s="222"/>
      <c r="I309" s="230"/>
    </row>
    <row r="310" spans="2:9" ht="15.75">
      <c r="B310" s="228">
        <v>8</v>
      </c>
      <c r="C310" s="217"/>
      <c r="D310" s="218"/>
      <c r="E310" s="294"/>
      <c r="F310" s="294"/>
      <c r="G310" s="218"/>
      <c r="H310" s="220"/>
      <c r="I310" s="229"/>
    </row>
    <row r="311" spans="2:9" ht="15.75">
      <c r="B311" s="228">
        <v>9</v>
      </c>
      <c r="C311" s="216"/>
      <c r="D311" s="224"/>
      <c r="E311" s="294"/>
      <c r="F311" s="294"/>
      <c r="G311" s="224"/>
      <c r="H311" s="226"/>
      <c r="I311" s="231"/>
    </row>
    <row r="312" spans="2:9" ht="15.75">
      <c r="B312" s="244">
        <v>10</v>
      </c>
      <c r="C312" s="223"/>
      <c r="D312" s="224"/>
      <c r="E312" s="225"/>
      <c r="F312" s="225"/>
      <c r="G312" s="224"/>
      <c r="H312" s="226"/>
      <c r="I312" s="231"/>
    </row>
    <row r="314" spans="1:9" ht="47.25">
      <c r="A314" s="214" t="s">
        <v>271</v>
      </c>
      <c r="B314" s="227">
        <v>2</v>
      </c>
      <c r="C314" s="232" t="s">
        <v>233</v>
      </c>
      <c r="D314" s="233" t="s">
        <v>234</v>
      </c>
      <c r="E314" s="234" t="s">
        <v>235</v>
      </c>
      <c r="F314" s="234" t="s">
        <v>236</v>
      </c>
      <c r="G314" s="233" t="s">
        <v>237</v>
      </c>
      <c r="H314" s="233" t="s">
        <v>239</v>
      </c>
      <c r="I314" s="235" t="s">
        <v>238</v>
      </c>
    </row>
    <row r="315" spans="2:9" ht="15.75">
      <c r="B315" s="228">
        <v>1</v>
      </c>
      <c r="C315" s="240"/>
      <c r="D315" s="241"/>
      <c r="E315" s="242"/>
      <c r="F315" s="242"/>
      <c r="G315" s="241"/>
      <c r="H315" s="241"/>
      <c r="I315" s="243"/>
    </row>
    <row r="316" spans="2:9" ht="31.5">
      <c r="B316" s="228">
        <v>2</v>
      </c>
      <c r="C316" s="308" t="s">
        <v>326</v>
      </c>
      <c r="D316" s="218">
        <v>5</v>
      </c>
      <c r="E316" s="294">
        <v>5</v>
      </c>
      <c r="F316" s="294">
        <v>375</v>
      </c>
      <c r="G316" s="218">
        <v>22</v>
      </c>
      <c r="H316" s="220">
        <v>17</v>
      </c>
      <c r="I316" s="229">
        <v>19</v>
      </c>
    </row>
    <row r="317" spans="2:9" ht="31.5">
      <c r="B317" s="228">
        <v>3</v>
      </c>
      <c r="C317" s="309" t="s">
        <v>327</v>
      </c>
      <c r="D317" s="221">
        <v>5</v>
      </c>
      <c r="E317" s="294">
        <v>7.5</v>
      </c>
      <c r="F317" s="294">
        <v>375</v>
      </c>
      <c r="G317" s="221">
        <v>22</v>
      </c>
      <c r="H317" s="222">
        <v>17</v>
      </c>
      <c r="I317" s="230">
        <v>19</v>
      </c>
    </row>
    <row r="318" spans="2:9" ht="15.75">
      <c r="B318" s="228">
        <v>4</v>
      </c>
      <c r="C318" s="308" t="s">
        <v>328</v>
      </c>
      <c r="D318" s="218">
        <v>10</v>
      </c>
      <c r="E318" s="294">
        <v>10</v>
      </c>
      <c r="F318" s="294">
        <v>1200</v>
      </c>
      <c r="G318" s="218">
        <v>22</v>
      </c>
      <c r="H318" s="220">
        <v>17</v>
      </c>
      <c r="I318" s="229">
        <v>19</v>
      </c>
    </row>
    <row r="319" spans="2:9" ht="15.75">
      <c r="B319" s="228">
        <v>5</v>
      </c>
      <c r="C319" s="216" t="s">
        <v>329</v>
      </c>
      <c r="D319" s="221">
        <v>20</v>
      </c>
      <c r="E319" s="294">
        <v>20</v>
      </c>
      <c r="F319" s="294">
        <v>20</v>
      </c>
      <c r="G319" s="221">
        <v>20</v>
      </c>
      <c r="H319" s="222">
        <v>7</v>
      </c>
      <c r="I319" s="230">
        <v>22</v>
      </c>
    </row>
    <row r="320" spans="2:9" ht="47.25">
      <c r="B320" s="228">
        <v>6</v>
      </c>
      <c r="C320" s="308" t="s">
        <v>330</v>
      </c>
      <c r="D320" s="218">
        <v>10</v>
      </c>
      <c r="E320" s="294">
        <v>10</v>
      </c>
      <c r="F320" s="294">
        <v>1200</v>
      </c>
      <c r="G320" s="218">
        <v>20</v>
      </c>
      <c r="H320" s="220">
        <v>7</v>
      </c>
      <c r="I320" s="229">
        <v>22</v>
      </c>
    </row>
    <row r="321" spans="2:9" ht="15.75">
      <c r="B321" s="228">
        <v>7</v>
      </c>
      <c r="C321" s="216"/>
      <c r="D321" s="221"/>
      <c r="E321" s="294"/>
      <c r="F321" s="294"/>
      <c r="G321" s="221"/>
      <c r="H321" s="222"/>
      <c r="I321" s="230"/>
    </row>
    <row r="322" spans="2:9" ht="15.75">
      <c r="B322" s="228">
        <v>8</v>
      </c>
      <c r="C322" s="217"/>
      <c r="D322" s="218"/>
      <c r="E322" s="294"/>
      <c r="F322" s="294"/>
      <c r="G322" s="218"/>
      <c r="H322" s="220"/>
      <c r="I322" s="229"/>
    </row>
    <row r="323" spans="2:9" ht="15.75">
      <c r="B323" s="228">
        <v>9</v>
      </c>
      <c r="C323" s="216"/>
      <c r="D323" s="224"/>
      <c r="E323" s="294"/>
      <c r="F323" s="294"/>
      <c r="G323" s="224"/>
      <c r="H323" s="226"/>
      <c r="I323" s="231"/>
    </row>
    <row r="324" spans="2:9" ht="15.75">
      <c r="B324" s="244">
        <v>10</v>
      </c>
      <c r="C324" s="223"/>
      <c r="D324" s="224"/>
      <c r="E324" s="225"/>
      <c r="F324" s="225"/>
      <c r="G324" s="224"/>
      <c r="H324" s="226"/>
      <c r="I324" s="231"/>
    </row>
    <row r="326" spans="1:9" ht="47.25">
      <c r="A326" s="214" t="s">
        <v>272</v>
      </c>
      <c r="B326" s="227">
        <v>2</v>
      </c>
      <c r="C326" s="232" t="s">
        <v>233</v>
      </c>
      <c r="D326" s="233" t="s">
        <v>234</v>
      </c>
      <c r="E326" s="234" t="s">
        <v>235</v>
      </c>
      <c r="F326" s="234" t="s">
        <v>236</v>
      </c>
      <c r="G326" s="233" t="s">
        <v>237</v>
      </c>
      <c r="H326" s="233" t="s">
        <v>239</v>
      </c>
      <c r="I326" s="235" t="s">
        <v>238</v>
      </c>
    </row>
    <row r="327" spans="2:9" ht="15.75">
      <c r="B327" s="228">
        <v>1</v>
      </c>
      <c r="C327" s="240"/>
      <c r="D327" s="241"/>
      <c r="E327" s="242"/>
      <c r="F327" s="242"/>
      <c r="G327" s="241"/>
      <c r="H327" s="241"/>
      <c r="I327" s="243"/>
    </row>
    <row r="328" spans="2:9" ht="31.5">
      <c r="B328" s="228">
        <v>2</v>
      </c>
      <c r="C328" s="308" t="s">
        <v>326</v>
      </c>
      <c r="D328" s="218">
        <v>5</v>
      </c>
      <c r="E328" s="294">
        <v>5</v>
      </c>
      <c r="F328" s="294">
        <v>375</v>
      </c>
      <c r="G328" s="218">
        <v>22</v>
      </c>
      <c r="H328" s="220">
        <v>17</v>
      </c>
      <c r="I328" s="229">
        <v>19</v>
      </c>
    </row>
    <row r="329" spans="2:9" ht="31.5">
      <c r="B329" s="228">
        <v>3</v>
      </c>
      <c r="C329" s="309" t="s">
        <v>327</v>
      </c>
      <c r="D329" s="221">
        <v>5</v>
      </c>
      <c r="E329" s="294">
        <v>7.5</v>
      </c>
      <c r="F329" s="294">
        <v>375</v>
      </c>
      <c r="G329" s="221">
        <v>22</v>
      </c>
      <c r="H329" s="222">
        <v>17</v>
      </c>
      <c r="I329" s="230">
        <v>19</v>
      </c>
    </row>
    <row r="330" spans="2:9" ht="15.75">
      <c r="B330" s="228">
        <v>4</v>
      </c>
      <c r="C330" s="308" t="s">
        <v>328</v>
      </c>
      <c r="D330" s="218">
        <v>10</v>
      </c>
      <c r="E330" s="294">
        <v>10</v>
      </c>
      <c r="F330" s="294">
        <v>1200</v>
      </c>
      <c r="G330" s="218">
        <v>22</v>
      </c>
      <c r="H330" s="220">
        <v>17</v>
      </c>
      <c r="I330" s="229">
        <v>19</v>
      </c>
    </row>
    <row r="331" spans="2:9" ht="15.75">
      <c r="B331" s="228">
        <v>5</v>
      </c>
      <c r="C331" s="216" t="s">
        <v>329</v>
      </c>
      <c r="D331" s="221">
        <v>20</v>
      </c>
      <c r="E331" s="294">
        <v>20</v>
      </c>
      <c r="F331" s="294">
        <v>20</v>
      </c>
      <c r="G331" s="221">
        <v>20</v>
      </c>
      <c r="H331" s="222">
        <v>7</v>
      </c>
      <c r="I331" s="230">
        <v>22</v>
      </c>
    </row>
    <row r="332" spans="2:9" ht="47.25">
      <c r="B332" s="228">
        <v>6</v>
      </c>
      <c r="C332" s="308" t="s">
        <v>330</v>
      </c>
      <c r="D332" s="218">
        <v>10</v>
      </c>
      <c r="E332" s="294">
        <v>10</v>
      </c>
      <c r="F332" s="294">
        <v>1200</v>
      </c>
      <c r="G332" s="218">
        <v>20</v>
      </c>
      <c r="H332" s="220">
        <v>7</v>
      </c>
      <c r="I332" s="229">
        <v>22</v>
      </c>
    </row>
    <row r="333" spans="2:9" ht="15.75">
      <c r="B333" s="228">
        <v>7</v>
      </c>
      <c r="C333" s="216"/>
      <c r="D333" s="221"/>
      <c r="E333" s="294"/>
      <c r="F333" s="294"/>
      <c r="G333" s="221"/>
      <c r="H333" s="222"/>
      <c r="I333" s="230"/>
    </row>
    <row r="334" spans="2:9" ht="15.75">
      <c r="B334" s="228">
        <v>8</v>
      </c>
      <c r="C334" s="217"/>
      <c r="D334" s="218"/>
      <c r="E334" s="294"/>
      <c r="F334" s="294"/>
      <c r="G334" s="218"/>
      <c r="H334" s="220"/>
      <c r="I334" s="229"/>
    </row>
    <row r="335" spans="2:9" ht="15.75">
      <c r="B335" s="228">
        <v>9</v>
      </c>
      <c r="C335" s="216"/>
      <c r="D335" s="224"/>
      <c r="E335" s="294"/>
      <c r="F335" s="294"/>
      <c r="G335" s="224"/>
      <c r="H335" s="226"/>
      <c r="I335" s="231"/>
    </row>
    <row r="336" spans="2:9" ht="15.75">
      <c r="B336" s="244">
        <v>10</v>
      </c>
      <c r="C336" s="223"/>
      <c r="D336" s="224"/>
      <c r="E336" s="225"/>
      <c r="F336" s="225"/>
      <c r="G336" s="224"/>
      <c r="H336" s="226"/>
      <c r="I336" s="231"/>
    </row>
    <row r="338" spans="1:9" ht="47.25">
      <c r="A338" s="214" t="s">
        <v>273</v>
      </c>
      <c r="B338" s="227">
        <v>2</v>
      </c>
      <c r="C338" s="232" t="s">
        <v>233</v>
      </c>
      <c r="D338" s="233" t="s">
        <v>234</v>
      </c>
      <c r="E338" s="234" t="s">
        <v>235</v>
      </c>
      <c r="F338" s="234" t="s">
        <v>236</v>
      </c>
      <c r="G338" s="233" t="s">
        <v>237</v>
      </c>
      <c r="H338" s="233" t="s">
        <v>239</v>
      </c>
      <c r="I338" s="235" t="s">
        <v>238</v>
      </c>
    </row>
    <row r="339" spans="2:9" ht="15.75">
      <c r="B339" s="228">
        <v>1</v>
      </c>
      <c r="C339" s="240"/>
      <c r="D339" s="241"/>
      <c r="E339" s="242"/>
      <c r="F339" s="242"/>
      <c r="G339" s="241"/>
      <c r="H339" s="241"/>
      <c r="I339" s="243"/>
    </row>
    <row r="340" spans="2:9" ht="31.5">
      <c r="B340" s="228">
        <v>2</v>
      </c>
      <c r="C340" s="308" t="s">
        <v>326</v>
      </c>
      <c r="D340" s="218">
        <v>5</v>
      </c>
      <c r="E340" s="294">
        <v>5</v>
      </c>
      <c r="F340" s="294">
        <v>375</v>
      </c>
      <c r="G340" s="218">
        <v>22</v>
      </c>
      <c r="H340" s="220">
        <v>17</v>
      </c>
      <c r="I340" s="229">
        <v>19</v>
      </c>
    </row>
    <row r="341" spans="2:9" ht="31.5">
      <c r="B341" s="228">
        <v>3</v>
      </c>
      <c r="C341" s="309" t="s">
        <v>327</v>
      </c>
      <c r="D341" s="221">
        <v>5</v>
      </c>
      <c r="E341" s="294">
        <v>7.5</v>
      </c>
      <c r="F341" s="294">
        <v>375</v>
      </c>
      <c r="G341" s="221">
        <v>22</v>
      </c>
      <c r="H341" s="222">
        <v>17</v>
      </c>
      <c r="I341" s="230">
        <v>19</v>
      </c>
    </row>
    <row r="342" spans="2:9" ht="15.75">
      <c r="B342" s="228">
        <v>4</v>
      </c>
      <c r="C342" s="308" t="s">
        <v>328</v>
      </c>
      <c r="D342" s="218">
        <v>10</v>
      </c>
      <c r="E342" s="294">
        <v>10</v>
      </c>
      <c r="F342" s="294">
        <v>1200</v>
      </c>
      <c r="G342" s="218">
        <v>22</v>
      </c>
      <c r="H342" s="220">
        <v>17</v>
      </c>
      <c r="I342" s="229">
        <v>19</v>
      </c>
    </row>
    <row r="343" spans="2:9" ht="15.75">
      <c r="B343" s="228">
        <v>5</v>
      </c>
      <c r="C343" s="216" t="s">
        <v>329</v>
      </c>
      <c r="D343" s="221">
        <v>20</v>
      </c>
      <c r="E343" s="294">
        <v>20</v>
      </c>
      <c r="F343" s="294">
        <v>20</v>
      </c>
      <c r="G343" s="221">
        <v>20</v>
      </c>
      <c r="H343" s="222">
        <v>7</v>
      </c>
      <c r="I343" s="230">
        <v>22</v>
      </c>
    </row>
    <row r="344" spans="2:9" ht="47.25">
      <c r="B344" s="228">
        <v>6</v>
      </c>
      <c r="C344" s="308" t="s">
        <v>330</v>
      </c>
      <c r="D344" s="218">
        <v>10</v>
      </c>
      <c r="E344" s="294">
        <v>10</v>
      </c>
      <c r="F344" s="294">
        <v>1200</v>
      </c>
      <c r="G344" s="218">
        <v>20</v>
      </c>
      <c r="H344" s="220">
        <v>7</v>
      </c>
      <c r="I344" s="229">
        <v>22</v>
      </c>
    </row>
    <row r="345" spans="2:9" ht="15.75">
      <c r="B345" s="228">
        <v>7</v>
      </c>
      <c r="C345" s="216"/>
      <c r="D345" s="221"/>
      <c r="E345" s="294"/>
      <c r="F345" s="294"/>
      <c r="G345" s="221"/>
      <c r="H345" s="222"/>
      <c r="I345" s="230"/>
    </row>
    <row r="346" spans="2:9" ht="15.75">
      <c r="B346" s="228">
        <v>8</v>
      </c>
      <c r="C346" s="217"/>
      <c r="D346" s="218"/>
      <c r="E346" s="294"/>
      <c r="F346" s="294"/>
      <c r="G346" s="218"/>
      <c r="H346" s="220"/>
      <c r="I346" s="229"/>
    </row>
    <row r="347" spans="2:9" ht="15.75">
      <c r="B347" s="228">
        <v>9</v>
      </c>
      <c r="C347" s="216"/>
      <c r="D347" s="224"/>
      <c r="E347" s="294"/>
      <c r="F347" s="294"/>
      <c r="G347" s="224"/>
      <c r="H347" s="226"/>
      <c r="I347" s="231"/>
    </row>
    <row r="348" spans="2:9" ht="15.75">
      <c r="B348" s="244">
        <v>10</v>
      </c>
      <c r="C348" s="223"/>
      <c r="D348" s="224"/>
      <c r="E348" s="225"/>
      <c r="F348" s="225"/>
      <c r="G348" s="224"/>
      <c r="H348" s="226"/>
      <c r="I348" s="231"/>
    </row>
    <row r="350" spans="1:9" ht="47.25">
      <c r="A350" s="214" t="s">
        <v>274</v>
      </c>
      <c r="B350" s="227">
        <v>2</v>
      </c>
      <c r="C350" s="232" t="s">
        <v>233</v>
      </c>
      <c r="D350" s="233" t="s">
        <v>234</v>
      </c>
      <c r="E350" s="234" t="s">
        <v>235</v>
      </c>
      <c r="F350" s="234" t="s">
        <v>236</v>
      </c>
      <c r="G350" s="233" t="s">
        <v>237</v>
      </c>
      <c r="H350" s="233" t="s">
        <v>239</v>
      </c>
      <c r="I350" s="235" t="s">
        <v>238</v>
      </c>
    </row>
    <row r="351" spans="2:9" ht="15.75">
      <c r="B351" s="228">
        <v>1</v>
      </c>
      <c r="C351" s="240"/>
      <c r="D351" s="241"/>
      <c r="E351" s="242"/>
      <c r="F351" s="242"/>
      <c r="G351" s="241"/>
      <c r="H351" s="241"/>
      <c r="I351" s="243"/>
    </row>
    <row r="352" spans="2:9" ht="31.5">
      <c r="B352" s="228">
        <v>2</v>
      </c>
      <c r="C352" s="308" t="s">
        <v>326</v>
      </c>
      <c r="D352" s="218">
        <v>5</v>
      </c>
      <c r="E352" s="294">
        <v>5</v>
      </c>
      <c r="F352" s="294">
        <v>375</v>
      </c>
      <c r="G352" s="218">
        <v>22</v>
      </c>
      <c r="H352" s="220">
        <v>17</v>
      </c>
      <c r="I352" s="229">
        <v>19</v>
      </c>
    </row>
    <row r="353" spans="2:9" ht="31.5">
      <c r="B353" s="228">
        <v>3</v>
      </c>
      <c r="C353" s="309" t="s">
        <v>327</v>
      </c>
      <c r="D353" s="221">
        <v>5</v>
      </c>
      <c r="E353" s="294">
        <v>7.5</v>
      </c>
      <c r="F353" s="294">
        <v>375</v>
      </c>
      <c r="G353" s="221">
        <v>22</v>
      </c>
      <c r="H353" s="222">
        <v>17</v>
      </c>
      <c r="I353" s="230">
        <v>19</v>
      </c>
    </row>
    <row r="354" spans="2:9" ht="15.75">
      <c r="B354" s="228">
        <v>4</v>
      </c>
      <c r="C354" s="308" t="s">
        <v>328</v>
      </c>
      <c r="D354" s="218">
        <v>10</v>
      </c>
      <c r="E354" s="294">
        <v>10</v>
      </c>
      <c r="F354" s="294">
        <v>1200</v>
      </c>
      <c r="G354" s="218">
        <v>22</v>
      </c>
      <c r="H354" s="220">
        <v>17</v>
      </c>
      <c r="I354" s="229">
        <v>19</v>
      </c>
    </row>
    <row r="355" spans="2:9" ht="15.75">
      <c r="B355" s="228">
        <v>5</v>
      </c>
      <c r="C355" s="216" t="s">
        <v>329</v>
      </c>
      <c r="D355" s="221">
        <v>20</v>
      </c>
      <c r="E355" s="294">
        <v>20</v>
      </c>
      <c r="F355" s="294">
        <v>20</v>
      </c>
      <c r="G355" s="221">
        <v>20</v>
      </c>
      <c r="H355" s="222">
        <v>7</v>
      </c>
      <c r="I355" s="230">
        <v>22</v>
      </c>
    </row>
    <row r="356" spans="2:9" ht="47.25">
      <c r="B356" s="228">
        <v>6</v>
      </c>
      <c r="C356" s="308" t="s">
        <v>330</v>
      </c>
      <c r="D356" s="218">
        <v>10</v>
      </c>
      <c r="E356" s="294">
        <v>10</v>
      </c>
      <c r="F356" s="294">
        <v>1200</v>
      </c>
      <c r="G356" s="218">
        <v>20</v>
      </c>
      <c r="H356" s="220">
        <v>7</v>
      </c>
      <c r="I356" s="229">
        <v>22</v>
      </c>
    </row>
    <row r="357" spans="2:9" ht="15.75">
      <c r="B357" s="228">
        <v>7</v>
      </c>
      <c r="C357" s="216"/>
      <c r="D357" s="221"/>
      <c r="E357" s="294"/>
      <c r="F357" s="294"/>
      <c r="G357" s="221"/>
      <c r="H357" s="222"/>
      <c r="I357" s="230"/>
    </row>
    <row r="358" spans="2:9" ht="15.75">
      <c r="B358" s="228">
        <v>8</v>
      </c>
      <c r="C358" s="217"/>
      <c r="D358" s="218"/>
      <c r="E358" s="294"/>
      <c r="F358" s="294"/>
      <c r="G358" s="218"/>
      <c r="H358" s="220"/>
      <c r="I358" s="229"/>
    </row>
    <row r="359" spans="2:9" ht="15.75">
      <c r="B359" s="228">
        <v>9</v>
      </c>
      <c r="C359" s="216"/>
      <c r="D359" s="224"/>
      <c r="E359" s="294"/>
      <c r="F359" s="294"/>
      <c r="G359" s="224"/>
      <c r="H359" s="226"/>
      <c r="I359" s="231"/>
    </row>
    <row r="360" spans="2:9" ht="15.75">
      <c r="B360" s="244">
        <v>10</v>
      </c>
      <c r="C360" s="223"/>
      <c r="D360" s="224"/>
      <c r="E360" s="225"/>
      <c r="F360" s="225"/>
      <c r="G360" s="224"/>
      <c r="H360" s="226"/>
      <c r="I360" s="231"/>
    </row>
    <row r="362" spans="1:9" ht="47.25">
      <c r="A362" s="214" t="s">
        <v>275</v>
      </c>
      <c r="B362" s="227">
        <v>2</v>
      </c>
      <c r="C362" s="232" t="s">
        <v>233</v>
      </c>
      <c r="D362" s="233" t="s">
        <v>234</v>
      </c>
      <c r="E362" s="234" t="s">
        <v>235</v>
      </c>
      <c r="F362" s="234" t="s">
        <v>236</v>
      </c>
      <c r="G362" s="233" t="s">
        <v>237</v>
      </c>
      <c r="H362" s="233" t="s">
        <v>239</v>
      </c>
      <c r="I362" s="235" t="s">
        <v>238</v>
      </c>
    </row>
    <row r="363" spans="2:9" ht="15.75">
      <c r="B363" s="228">
        <v>1</v>
      </c>
      <c r="C363" s="240"/>
      <c r="D363" s="241"/>
      <c r="E363" s="242"/>
      <c r="F363" s="242"/>
      <c r="G363" s="241"/>
      <c r="H363" s="241"/>
      <c r="I363" s="243"/>
    </row>
    <row r="364" spans="2:9" ht="31.5">
      <c r="B364" s="228">
        <v>2</v>
      </c>
      <c r="C364" s="308" t="s">
        <v>326</v>
      </c>
      <c r="D364" s="218">
        <v>5</v>
      </c>
      <c r="E364" s="294">
        <v>5</v>
      </c>
      <c r="F364" s="294">
        <v>375</v>
      </c>
      <c r="G364" s="218">
        <v>22</v>
      </c>
      <c r="H364" s="220">
        <v>17</v>
      </c>
      <c r="I364" s="229">
        <v>19</v>
      </c>
    </row>
    <row r="365" spans="2:9" ht="31.5">
      <c r="B365" s="228">
        <v>3</v>
      </c>
      <c r="C365" s="309" t="s">
        <v>327</v>
      </c>
      <c r="D365" s="221">
        <v>5</v>
      </c>
      <c r="E365" s="294">
        <v>7.5</v>
      </c>
      <c r="F365" s="294">
        <v>375</v>
      </c>
      <c r="G365" s="221">
        <v>22</v>
      </c>
      <c r="H365" s="222">
        <v>17</v>
      </c>
      <c r="I365" s="230">
        <v>19</v>
      </c>
    </row>
    <row r="366" spans="2:9" ht="15.75">
      <c r="B366" s="228">
        <v>4</v>
      </c>
      <c r="C366" s="308" t="s">
        <v>328</v>
      </c>
      <c r="D366" s="218">
        <v>10</v>
      </c>
      <c r="E366" s="294">
        <v>10</v>
      </c>
      <c r="F366" s="294">
        <v>1200</v>
      </c>
      <c r="G366" s="218">
        <v>22</v>
      </c>
      <c r="H366" s="220">
        <v>17</v>
      </c>
      <c r="I366" s="229">
        <v>19</v>
      </c>
    </row>
    <row r="367" spans="2:9" ht="15.75">
      <c r="B367" s="228">
        <v>5</v>
      </c>
      <c r="C367" s="216" t="s">
        <v>329</v>
      </c>
      <c r="D367" s="221">
        <v>20</v>
      </c>
      <c r="E367" s="294">
        <v>20</v>
      </c>
      <c r="F367" s="294">
        <v>20</v>
      </c>
      <c r="G367" s="221">
        <v>20</v>
      </c>
      <c r="H367" s="222">
        <v>7</v>
      </c>
      <c r="I367" s="230">
        <v>22</v>
      </c>
    </row>
    <row r="368" spans="2:9" ht="47.25">
      <c r="B368" s="228">
        <v>6</v>
      </c>
      <c r="C368" s="308" t="s">
        <v>330</v>
      </c>
      <c r="D368" s="218">
        <v>10</v>
      </c>
      <c r="E368" s="294">
        <v>10</v>
      </c>
      <c r="F368" s="294">
        <v>1200</v>
      </c>
      <c r="G368" s="218">
        <v>20</v>
      </c>
      <c r="H368" s="220">
        <v>7</v>
      </c>
      <c r="I368" s="229">
        <v>22</v>
      </c>
    </row>
    <row r="369" spans="2:9" ht="15.75">
      <c r="B369" s="228">
        <v>7</v>
      </c>
      <c r="C369" s="216"/>
      <c r="D369" s="221"/>
      <c r="E369" s="294"/>
      <c r="F369" s="294"/>
      <c r="G369" s="221"/>
      <c r="H369" s="222"/>
      <c r="I369" s="230"/>
    </row>
    <row r="370" spans="2:9" ht="15.75">
      <c r="B370" s="228">
        <v>8</v>
      </c>
      <c r="C370" s="217"/>
      <c r="D370" s="218"/>
      <c r="E370" s="294"/>
      <c r="F370" s="294"/>
      <c r="G370" s="218"/>
      <c r="H370" s="220"/>
      <c r="I370" s="229"/>
    </row>
    <row r="371" spans="2:9" ht="15.75">
      <c r="B371" s="228">
        <v>9</v>
      </c>
      <c r="C371" s="216"/>
      <c r="D371" s="224"/>
      <c r="E371" s="294"/>
      <c r="F371" s="294"/>
      <c r="G371" s="224"/>
      <c r="H371" s="226"/>
      <c r="I371" s="231"/>
    </row>
    <row r="372" spans="2:9" ht="15.75">
      <c r="B372" s="244">
        <v>10</v>
      </c>
      <c r="C372" s="223"/>
      <c r="D372" s="224"/>
      <c r="E372" s="225"/>
      <c r="F372" s="225"/>
      <c r="G372" s="224"/>
      <c r="H372" s="226"/>
      <c r="I372" s="231"/>
    </row>
    <row r="374" spans="1:9" ht="47.25">
      <c r="A374" s="214" t="s">
        <v>276</v>
      </c>
      <c r="B374" s="227">
        <v>2</v>
      </c>
      <c r="C374" s="232" t="s">
        <v>233</v>
      </c>
      <c r="D374" s="233" t="s">
        <v>234</v>
      </c>
      <c r="E374" s="234" t="s">
        <v>235</v>
      </c>
      <c r="F374" s="234" t="s">
        <v>236</v>
      </c>
      <c r="G374" s="233" t="s">
        <v>237</v>
      </c>
      <c r="H374" s="233" t="s">
        <v>239</v>
      </c>
      <c r="I374" s="235" t="s">
        <v>238</v>
      </c>
    </row>
    <row r="375" spans="2:9" ht="15.75">
      <c r="B375" s="228">
        <v>1</v>
      </c>
      <c r="C375" s="240"/>
      <c r="D375" s="241"/>
      <c r="E375" s="242"/>
      <c r="F375" s="242"/>
      <c r="G375" s="241"/>
      <c r="H375" s="241"/>
      <c r="I375" s="243"/>
    </row>
    <row r="376" spans="2:9" ht="31.5">
      <c r="B376" s="228">
        <v>2</v>
      </c>
      <c r="C376" s="308" t="s">
        <v>326</v>
      </c>
      <c r="D376" s="218">
        <v>5</v>
      </c>
      <c r="E376" s="294">
        <v>5</v>
      </c>
      <c r="F376" s="294">
        <v>375</v>
      </c>
      <c r="G376" s="218">
        <v>22</v>
      </c>
      <c r="H376" s="220">
        <v>17</v>
      </c>
      <c r="I376" s="229">
        <v>19</v>
      </c>
    </row>
    <row r="377" spans="2:9" ht="31.5">
      <c r="B377" s="228">
        <v>3</v>
      </c>
      <c r="C377" s="309" t="s">
        <v>327</v>
      </c>
      <c r="D377" s="221">
        <v>5</v>
      </c>
      <c r="E377" s="294">
        <v>7.5</v>
      </c>
      <c r="F377" s="294">
        <v>375</v>
      </c>
      <c r="G377" s="221">
        <v>22</v>
      </c>
      <c r="H377" s="222">
        <v>17</v>
      </c>
      <c r="I377" s="230">
        <v>19</v>
      </c>
    </row>
    <row r="378" spans="2:9" ht="15.75">
      <c r="B378" s="228">
        <v>4</v>
      </c>
      <c r="C378" s="308" t="s">
        <v>328</v>
      </c>
      <c r="D378" s="218">
        <v>10</v>
      </c>
      <c r="E378" s="294">
        <v>10</v>
      </c>
      <c r="F378" s="294">
        <v>1200</v>
      </c>
      <c r="G378" s="218">
        <v>22</v>
      </c>
      <c r="H378" s="220">
        <v>17</v>
      </c>
      <c r="I378" s="229">
        <v>19</v>
      </c>
    </row>
    <row r="379" spans="2:9" ht="15.75">
      <c r="B379" s="228">
        <v>5</v>
      </c>
      <c r="C379" s="216" t="s">
        <v>329</v>
      </c>
      <c r="D379" s="221">
        <v>20</v>
      </c>
      <c r="E379" s="294">
        <v>20</v>
      </c>
      <c r="F379" s="294">
        <v>20</v>
      </c>
      <c r="G379" s="221">
        <v>20</v>
      </c>
      <c r="H379" s="222">
        <v>7</v>
      </c>
      <c r="I379" s="230">
        <v>22</v>
      </c>
    </row>
    <row r="380" spans="2:9" ht="47.25">
      <c r="B380" s="228">
        <v>6</v>
      </c>
      <c r="C380" s="308" t="s">
        <v>330</v>
      </c>
      <c r="D380" s="218">
        <v>10</v>
      </c>
      <c r="E380" s="294">
        <v>10</v>
      </c>
      <c r="F380" s="294">
        <v>1200</v>
      </c>
      <c r="G380" s="218">
        <v>20</v>
      </c>
      <c r="H380" s="220">
        <v>7</v>
      </c>
      <c r="I380" s="229">
        <v>22</v>
      </c>
    </row>
    <row r="381" spans="2:9" ht="15.75">
      <c r="B381" s="228">
        <v>7</v>
      </c>
      <c r="C381" s="216"/>
      <c r="D381" s="221"/>
      <c r="E381" s="294"/>
      <c r="F381" s="294"/>
      <c r="G381" s="221"/>
      <c r="H381" s="222"/>
      <c r="I381" s="230"/>
    </row>
    <row r="382" spans="2:9" ht="15.75">
      <c r="B382" s="228">
        <v>8</v>
      </c>
      <c r="C382" s="217"/>
      <c r="D382" s="218"/>
      <c r="E382" s="294"/>
      <c r="F382" s="294"/>
      <c r="G382" s="218"/>
      <c r="H382" s="220"/>
      <c r="I382" s="229"/>
    </row>
    <row r="383" spans="2:9" ht="15.75">
      <c r="B383" s="228">
        <v>9</v>
      </c>
      <c r="C383" s="216"/>
      <c r="D383" s="224"/>
      <c r="E383" s="294"/>
      <c r="F383" s="294"/>
      <c r="G383" s="224"/>
      <c r="H383" s="226"/>
      <c r="I383" s="231"/>
    </row>
    <row r="384" spans="2:9" ht="15.75">
      <c r="B384" s="244">
        <v>10</v>
      </c>
      <c r="C384" s="223"/>
      <c r="D384" s="224"/>
      <c r="E384" s="225"/>
      <c r="F384" s="225"/>
      <c r="G384" s="224"/>
      <c r="H384" s="226"/>
      <c r="I384" s="231"/>
    </row>
    <row r="386" spans="1:9" ht="47.25">
      <c r="A386" s="214" t="s">
        <v>277</v>
      </c>
      <c r="B386" s="227">
        <v>2</v>
      </c>
      <c r="C386" s="232" t="s">
        <v>233</v>
      </c>
      <c r="D386" s="233" t="s">
        <v>234</v>
      </c>
      <c r="E386" s="234" t="s">
        <v>235</v>
      </c>
      <c r="F386" s="234" t="s">
        <v>236</v>
      </c>
      <c r="G386" s="233" t="s">
        <v>237</v>
      </c>
      <c r="H386" s="233" t="s">
        <v>239</v>
      </c>
      <c r="I386" s="235" t="s">
        <v>238</v>
      </c>
    </row>
    <row r="387" spans="2:9" ht="15.75">
      <c r="B387" s="228">
        <v>1</v>
      </c>
      <c r="C387" s="240"/>
      <c r="D387" s="241"/>
      <c r="E387" s="242"/>
      <c r="F387" s="242"/>
      <c r="G387" s="241"/>
      <c r="H387" s="241"/>
      <c r="I387" s="243"/>
    </row>
    <row r="388" spans="2:9" ht="31.5">
      <c r="B388" s="228">
        <v>2</v>
      </c>
      <c r="C388" s="308" t="s">
        <v>326</v>
      </c>
      <c r="D388" s="218">
        <v>5</v>
      </c>
      <c r="E388" s="294">
        <v>5</v>
      </c>
      <c r="F388" s="294">
        <v>375</v>
      </c>
      <c r="G388" s="218">
        <v>22</v>
      </c>
      <c r="H388" s="220">
        <v>17</v>
      </c>
      <c r="I388" s="229">
        <v>19</v>
      </c>
    </row>
    <row r="389" spans="2:9" ht="31.5">
      <c r="B389" s="228">
        <v>3</v>
      </c>
      <c r="C389" s="309" t="s">
        <v>327</v>
      </c>
      <c r="D389" s="221">
        <v>5</v>
      </c>
      <c r="E389" s="294">
        <v>7.5</v>
      </c>
      <c r="F389" s="294">
        <v>375</v>
      </c>
      <c r="G389" s="221">
        <v>22</v>
      </c>
      <c r="H389" s="222">
        <v>17</v>
      </c>
      <c r="I389" s="230">
        <v>19</v>
      </c>
    </row>
    <row r="390" spans="2:9" ht="15.75">
      <c r="B390" s="228">
        <v>4</v>
      </c>
      <c r="C390" s="308" t="s">
        <v>328</v>
      </c>
      <c r="D390" s="218">
        <v>10</v>
      </c>
      <c r="E390" s="294">
        <v>10</v>
      </c>
      <c r="F390" s="294">
        <v>1200</v>
      </c>
      <c r="G390" s="218">
        <v>22</v>
      </c>
      <c r="H390" s="220">
        <v>17</v>
      </c>
      <c r="I390" s="229">
        <v>19</v>
      </c>
    </row>
    <row r="391" spans="2:9" ht="15.75">
      <c r="B391" s="228">
        <v>5</v>
      </c>
      <c r="C391" s="216" t="s">
        <v>329</v>
      </c>
      <c r="D391" s="221">
        <v>20</v>
      </c>
      <c r="E391" s="294">
        <v>20</v>
      </c>
      <c r="F391" s="294">
        <v>20</v>
      </c>
      <c r="G391" s="221">
        <v>20</v>
      </c>
      <c r="H391" s="222">
        <v>7</v>
      </c>
      <c r="I391" s="230">
        <v>22</v>
      </c>
    </row>
    <row r="392" spans="2:9" ht="47.25">
      <c r="B392" s="228">
        <v>6</v>
      </c>
      <c r="C392" s="308" t="s">
        <v>330</v>
      </c>
      <c r="D392" s="218">
        <v>10</v>
      </c>
      <c r="E392" s="294">
        <v>10</v>
      </c>
      <c r="F392" s="294">
        <v>1200</v>
      </c>
      <c r="G392" s="218">
        <v>20</v>
      </c>
      <c r="H392" s="220">
        <v>7</v>
      </c>
      <c r="I392" s="229">
        <v>22</v>
      </c>
    </row>
    <row r="393" spans="2:9" ht="15.75">
      <c r="B393" s="228">
        <v>7</v>
      </c>
      <c r="C393" s="216"/>
      <c r="D393" s="221"/>
      <c r="E393" s="294"/>
      <c r="F393" s="294"/>
      <c r="G393" s="221"/>
      <c r="H393" s="222"/>
      <c r="I393" s="230"/>
    </row>
    <row r="394" spans="2:9" ht="15.75">
      <c r="B394" s="228">
        <v>8</v>
      </c>
      <c r="C394" s="217"/>
      <c r="D394" s="218"/>
      <c r="E394" s="294"/>
      <c r="F394" s="294"/>
      <c r="G394" s="218"/>
      <c r="H394" s="220"/>
      <c r="I394" s="229"/>
    </row>
    <row r="395" spans="2:9" ht="15.75">
      <c r="B395" s="228">
        <v>9</v>
      </c>
      <c r="C395" s="216"/>
      <c r="D395" s="224"/>
      <c r="E395" s="294"/>
      <c r="F395" s="294"/>
      <c r="G395" s="224"/>
      <c r="H395" s="226"/>
      <c r="I395" s="231"/>
    </row>
    <row r="396" spans="2:9" ht="15.75">
      <c r="B396" s="244">
        <v>10</v>
      </c>
      <c r="C396" s="223"/>
      <c r="D396" s="224"/>
      <c r="E396" s="225"/>
      <c r="F396" s="225"/>
      <c r="G396" s="224"/>
      <c r="H396" s="226"/>
      <c r="I396" s="231"/>
    </row>
    <row r="398" spans="1:9" ht="47.25">
      <c r="A398" s="214" t="s">
        <v>278</v>
      </c>
      <c r="B398" s="227">
        <v>2</v>
      </c>
      <c r="C398" s="232" t="s">
        <v>233</v>
      </c>
      <c r="D398" s="233" t="s">
        <v>234</v>
      </c>
      <c r="E398" s="234" t="s">
        <v>235</v>
      </c>
      <c r="F398" s="234" t="s">
        <v>236</v>
      </c>
      <c r="G398" s="233" t="s">
        <v>237</v>
      </c>
      <c r="H398" s="233" t="s">
        <v>239</v>
      </c>
      <c r="I398" s="235" t="s">
        <v>238</v>
      </c>
    </row>
    <row r="399" spans="2:9" ht="15.75">
      <c r="B399" s="228">
        <v>1</v>
      </c>
      <c r="C399" s="240"/>
      <c r="D399" s="241"/>
      <c r="E399" s="242"/>
      <c r="F399" s="242"/>
      <c r="G399" s="241"/>
      <c r="H399" s="241"/>
      <c r="I399" s="243"/>
    </row>
    <row r="400" spans="2:9" ht="31.5">
      <c r="B400" s="228">
        <v>2</v>
      </c>
      <c r="C400" s="308" t="s">
        <v>326</v>
      </c>
      <c r="D400" s="218">
        <v>5</v>
      </c>
      <c r="E400" s="294">
        <v>5</v>
      </c>
      <c r="F400" s="294">
        <v>375</v>
      </c>
      <c r="G400" s="218">
        <v>22</v>
      </c>
      <c r="H400" s="220">
        <v>17</v>
      </c>
      <c r="I400" s="229">
        <v>19</v>
      </c>
    </row>
    <row r="401" spans="2:9" ht="31.5">
      <c r="B401" s="228">
        <v>3</v>
      </c>
      <c r="C401" s="309" t="s">
        <v>327</v>
      </c>
      <c r="D401" s="221">
        <v>5</v>
      </c>
      <c r="E401" s="294">
        <v>7.5</v>
      </c>
      <c r="F401" s="294">
        <v>375</v>
      </c>
      <c r="G401" s="221">
        <v>22</v>
      </c>
      <c r="H401" s="222">
        <v>17</v>
      </c>
      <c r="I401" s="230">
        <v>19</v>
      </c>
    </row>
    <row r="402" spans="2:9" ht="15.75">
      <c r="B402" s="228">
        <v>4</v>
      </c>
      <c r="C402" s="308" t="s">
        <v>328</v>
      </c>
      <c r="D402" s="218">
        <v>10</v>
      </c>
      <c r="E402" s="294">
        <v>10</v>
      </c>
      <c r="F402" s="294">
        <v>1200</v>
      </c>
      <c r="G402" s="218">
        <v>22</v>
      </c>
      <c r="H402" s="220">
        <v>17</v>
      </c>
      <c r="I402" s="229">
        <v>19</v>
      </c>
    </row>
    <row r="403" spans="2:9" ht="15.75">
      <c r="B403" s="228">
        <v>5</v>
      </c>
      <c r="C403" s="216" t="s">
        <v>329</v>
      </c>
      <c r="D403" s="221">
        <v>20</v>
      </c>
      <c r="E403" s="294">
        <v>20</v>
      </c>
      <c r="F403" s="294">
        <v>20</v>
      </c>
      <c r="G403" s="221">
        <v>20</v>
      </c>
      <c r="H403" s="222">
        <v>7</v>
      </c>
      <c r="I403" s="230">
        <v>22</v>
      </c>
    </row>
    <row r="404" spans="2:9" ht="47.25">
      <c r="B404" s="228">
        <v>6</v>
      </c>
      <c r="C404" s="308" t="s">
        <v>330</v>
      </c>
      <c r="D404" s="218">
        <v>10</v>
      </c>
      <c r="E404" s="294">
        <v>10</v>
      </c>
      <c r="F404" s="294">
        <v>1200</v>
      </c>
      <c r="G404" s="218">
        <v>20</v>
      </c>
      <c r="H404" s="220">
        <v>7</v>
      </c>
      <c r="I404" s="229">
        <v>22</v>
      </c>
    </row>
    <row r="405" spans="2:9" ht="15.75">
      <c r="B405" s="228">
        <v>7</v>
      </c>
      <c r="C405" s="216"/>
      <c r="D405" s="221"/>
      <c r="E405" s="294"/>
      <c r="F405" s="294"/>
      <c r="G405" s="221"/>
      <c r="H405" s="222"/>
      <c r="I405" s="230"/>
    </row>
    <row r="406" spans="2:9" ht="15.75">
      <c r="B406" s="228">
        <v>8</v>
      </c>
      <c r="C406" s="217"/>
      <c r="D406" s="218"/>
      <c r="E406" s="294"/>
      <c r="F406" s="294"/>
      <c r="G406" s="218"/>
      <c r="H406" s="220"/>
      <c r="I406" s="229"/>
    </row>
    <row r="407" spans="2:9" ht="15.75">
      <c r="B407" s="228">
        <v>9</v>
      </c>
      <c r="C407" s="216"/>
      <c r="D407" s="224"/>
      <c r="E407" s="294"/>
      <c r="F407" s="294"/>
      <c r="G407" s="224"/>
      <c r="H407" s="226"/>
      <c r="I407" s="231"/>
    </row>
    <row r="408" spans="2:9" ht="15.75">
      <c r="B408" s="244">
        <v>10</v>
      </c>
      <c r="C408" s="223"/>
      <c r="D408" s="224"/>
      <c r="E408" s="225"/>
      <c r="F408" s="225"/>
      <c r="G408" s="224"/>
      <c r="H408" s="226"/>
      <c r="I408" s="231"/>
    </row>
    <row r="410" spans="1:9" ht="47.25">
      <c r="A410" s="214" t="s">
        <v>279</v>
      </c>
      <c r="B410" s="227">
        <v>2</v>
      </c>
      <c r="C410" s="232" t="s">
        <v>233</v>
      </c>
      <c r="D410" s="233" t="s">
        <v>234</v>
      </c>
      <c r="E410" s="234" t="s">
        <v>235</v>
      </c>
      <c r="F410" s="234" t="s">
        <v>236</v>
      </c>
      <c r="G410" s="233" t="s">
        <v>237</v>
      </c>
      <c r="H410" s="233" t="s">
        <v>239</v>
      </c>
      <c r="I410" s="235" t="s">
        <v>238</v>
      </c>
    </row>
    <row r="411" spans="2:9" ht="15.75">
      <c r="B411" s="228">
        <v>1</v>
      </c>
      <c r="C411" s="240"/>
      <c r="D411" s="241"/>
      <c r="E411" s="242"/>
      <c r="F411" s="242"/>
      <c r="G411" s="241"/>
      <c r="H411" s="241"/>
      <c r="I411" s="243"/>
    </row>
    <row r="412" spans="2:9" ht="31.5">
      <c r="B412" s="228">
        <v>2</v>
      </c>
      <c r="C412" s="308" t="s">
        <v>326</v>
      </c>
      <c r="D412" s="218">
        <v>5</v>
      </c>
      <c r="E412" s="294">
        <v>5</v>
      </c>
      <c r="F412" s="294">
        <v>375</v>
      </c>
      <c r="G412" s="218">
        <v>22</v>
      </c>
      <c r="H412" s="220">
        <v>17</v>
      </c>
      <c r="I412" s="229">
        <v>19</v>
      </c>
    </row>
    <row r="413" spans="2:9" ht="31.5">
      <c r="B413" s="228">
        <v>3</v>
      </c>
      <c r="C413" s="309" t="s">
        <v>327</v>
      </c>
      <c r="D413" s="221">
        <v>5</v>
      </c>
      <c r="E413" s="294">
        <v>7.5</v>
      </c>
      <c r="F413" s="294">
        <v>375</v>
      </c>
      <c r="G413" s="221">
        <v>22</v>
      </c>
      <c r="H413" s="222">
        <v>17</v>
      </c>
      <c r="I413" s="230">
        <v>19</v>
      </c>
    </row>
    <row r="414" spans="2:9" ht="15.75">
      <c r="B414" s="228">
        <v>4</v>
      </c>
      <c r="C414" s="308" t="s">
        <v>328</v>
      </c>
      <c r="D414" s="218">
        <v>10</v>
      </c>
      <c r="E414" s="294">
        <v>10</v>
      </c>
      <c r="F414" s="294">
        <v>1200</v>
      </c>
      <c r="G414" s="218">
        <v>22</v>
      </c>
      <c r="H414" s="220">
        <v>17</v>
      </c>
      <c r="I414" s="229">
        <v>19</v>
      </c>
    </row>
    <row r="415" spans="2:9" ht="15.75">
      <c r="B415" s="228">
        <v>5</v>
      </c>
      <c r="C415" s="216" t="s">
        <v>329</v>
      </c>
      <c r="D415" s="221">
        <v>20</v>
      </c>
      <c r="E415" s="294">
        <v>20</v>
      </c>
      <c r="F415" s="294">
        <v>20</v>
      </c>
      <c r="G415" s="221">
        <v>20</v>
      </c>
      <c r="H415" s="222">
        <v>7</v>
      </c>
      <c r="I415" s="230">
        <v>22</v>
      </c>
    </row>
    <row r="416" spans="2:9" ht="47.25">
      <c r="B416" s="228">
        <v>6</v>
      </c>
      <c r="C416" s="308" t="s">
        <v>330</v>
      </c>
      <c r="D416" s="218">
        <v>10</v>
      </c>
      <c r="E416" s="294">
        <v>10</v>
      </c>
      <c r="F416" s="294">
        <v>1200</v>
      </c>
      <c r="G416" s="218">
        <v>20</v>
      </c>
      <c r="H416" s="220">
        <v>7</v>
      </c>
      <c r="I416" s="229">
        <v>22</v>
      </c>
    </row>
    <row r="417" spans="2:9" ht="15.75">
      <c r="B417" s="228">
        <v>7</v>
      </c>
      <c r="C417" s="216"/>
      <c r="D417" s="221"/>
      <c r="E417" s="294"/>
      <c r="F417" s="294"/>
      <c r="G417" s="221"/>
      <c r="H417" s="222"/>
      <c r="I417" s="230"/>
    </row>
    <row r="418" spans="2:9" ht="15.75">
      <c r="B418" s="228">
        <v>8</v>
      </c>
      <c r="C418" s="217"/>
      <c r="D418" s="218"/>
      <c r="E418" s="294"/>
      <c r="F418" s="294"/>
      <c r="G418" s="218"/>
      <c r="H418" s="220"/>
      <c r="I418" s="229"/>
    </row>
    <row r="419" spans="2:9" ht="15.75">
      <c r="B419" s="228">
        <v>9</v>
      </c>
      <c r="C419" s="216"/>
      <c r="D419" s="224"/>
      <c r="E419" s="294"/>
      <c r="F419" s="294"/>
      <c r="G419" s="224"/>
      <c r="H419" s="226"/>
      <c r="I419" s="231"/>
    </row>
    <row r="420" spans="2:9" ht="15.75">
      <c r="B420" s="244">
        <v>10</v>
      </c>
      <c r="C420" s="223"/>
      <c r="D420" s="224"/>
      <c r="E420" s="225"/>
      <c r="F420" s="225"/>
      <c r="G420" s="224"/>
      <c r="H420" s="226"/>
      <c r="I420" s="231"/>
    </row>
    <row r="422" spans="1:9" ht="47.25">
      <c r="A422" s="214" t="s">
        <v>280</v>
      </c>
      <c r="B422" s="227">
        <v>2</v>
      </c>
      <c r="C422" s="232" t="s">
        <v>233</v>
      </c>
      <c r="D422" s="233" t="s">
        <v>234</v>
      </c>
      <c r="E422" s="234" t="s">
        <v>235</v>
      </c>
      <c r="F422" s="234" t="s">
        <v>236</v>
      </c>
      <c r="G422" s="233" t="s">
        <v>237</v>
      </c>
      <c r="H422" s="233" t="s">
        <v>239</v>
      </c>
      <c r="I422" s="235" t="s">
        <v>238</v>
      </c>
    </row>
    <row r="423" spans="2:9" ht="15.75">
      <c r="B423" s="228">
        <v>1</v>
      </c>
      <c r="C423" s="240"/>
      <c r="D423" s="241"/>
      <c r="E423" s="242"/>
      <c r="F423" s="242"/>
      <c r="G423" s="241"/>
      <c r="H423" s="241"/>
      <c r="I423" s="243"/>
    </row>
    <row r="424" spans="2:9" ht="31.5">
      <c r="B424" s="228">
        <v>2</v>
      </c>
      <c r="C424" s="308" t="s">
        <v>326</v>
      </c>
      <c r="D424" s="218">
        <v>5</v>
      </c>
      <c r="E424" s="294">
        <v>5</v>
      </c>
      <c r="F424" s="294">
        <v>375</v>
      </c>
      <c r="G424" s="218">
        <v>22</v>
      </c>
      <c r="H424" s="220">
        <v>17</v>
      </c>
      <c r="I424" s="229">
        <v>19</v>
      </c>
    </row>
    <row r="425" spans="2:9" ht="31.5">
      <c r="B425" s="228">
        <v>3</v>
      </c>
      <c r="C425" s="309" t="s">
        <v>327</v>
      </c>
      <c r="D425" s="221">
        <v>5</v>
      </c>
      <c r="E425" s="294">
        <v>7.5</v>
      </c>
      <c r="F425" s="294">
        <v>375</v>
      </c>
      <c r="G425" s="221">
        <v>22</v>
      </c>
      <c r="H425" s="222">
        <v>17</v>
      </c>
      <c r="I425" s="230">
        <v>19</v>
      </c>
    </row>
    <row r="426" spans="2:9" ht="15.75">
      <c r="B426" s="228">
        <v>4</v>
      </c>
      <c r="C426" s="308" t="s">
        <v>328</v>
      </c>
      <c r="D426" s="218">
        <v>10</v>
      </c>
      <c r="E426" s="294">
        <v>10</v>
      </c>
      <c r="F426" s="294">
        <v>1200</v>
      </c>
      <c r="G426" s="218">
        <v>22</v>
      </c>
      <c r="H426" s="220">
        <v>17</v>
      </c>
      <c r="I426" s="229">
        <v>19</v>
      </c>
    </row>
    <row r="427" spans="2:9" ht="15.75">
      <c r="B427" s="228">
        <v>5</v>
      </c>
      <c r="C427" s="216" t="s">
        <v>329</v>
      </c>
      <c r="D427" s="221">
        <v>20</v>
      </c>
      <c r="E427" s="294">
        <v>20</v>
      </c>
      <c r="F427" s="294">
        <v>20</v>
      </c>
      <c r="G427" s="221">
        <v>20</v>
      </c>
      <c r="H427" s="222">
        <v>7</v>
      </c>
      <c r="I427" s="230">
        <v>22</v>
      </c>
    </row>
    <row r="428" spans="2:9" ht="47.25">
      <c r="B428" s="228">
        <v>6</v>
      </c>
      <c r="C428" s="308" t="s">
        <v>330</v>
      </c>
      <c r="D428" s="218">
        <v>10</v>
      </c>
      <c r="E428" s="294">
        <v>10</v>
      </c>
      <c r="F428" s="294">
        <v>1200</v>
      </c>
      <c r="G428" s="218">
        <v>20</v>
      </c>
      <c r="H428" s="220">
        <v>7</v>
      </c>
      <c r="I428" s="229">
        <v>22</v>
      </c>
    </row>
    <row r="429" spans="2:9" ht="15.75">
      <c r="B429" s="228">
        <v>7</v>
      </c>
      <c r="C429" s="216"/>
      <c r="D429" s="221"/>
      <c r="E429" s="294"/>
      <c r="F429" s="294"/>
      <c r="G429" s="221"/>
      <c r="H429" s="222"/>
      <c r="I429" s="230"/>
    </row>
    <row r="430" spans="2:9" ht="15.75">
      <c r="B430" s="228">
        <v>8</v>
      </c>
      <c r="C430" s="217"/>
      <c r="D430" s="218"/>
      <c r="E430" s="294"/>
      <c r="F430" s="294"/>
      <c r="G430" s="218"/>
      <c r="H430" s="220"/>
      <c r="I430" s="229"/>
    </row>
    <row r="431" spans="2:9" ht="15.75">
      <c r="B431" s="228">
        <v>9</v>
      </c>
      <c r="C431" s="216"/>
      <c r="D431" s="224"/>
      <c r="E431" s="294"/>
      <c r="F431" s="294"/>
      <c r="G431" s="224"/>
      <c r="H431" s="226"/>
      <c r="I431" s="231"/>
    </row>
    <row r="432" spans="2:9" ht="15.75">
      <c r="B432" s="244">
        <v>10</v>
      </c>
      <c r="C432" s="223"/>
      <c r="D432" s="224"/>
      <c r="E432" s="225"/>
      <c r="F432" s="225"/>
      <c r="G432" s="224"/>
      <c r="H432" s="226"/>
      <c r="I432" s="231"/>
    </row>
    <row r="434" spans="1:9" ht="47.25">
      <c r="A434" s="214" t="s">
        <v>281</v>
      </c>
      <c r="B434" s="227">
        <v>2</v>
      </c>
      <c r="C434" s="232" t="s">
        <v>233</v>
      </c>
      <c r="D434" s="233" t="s">
        <v>234</v>
      </c>
      <c r="E434" s="234" t="s">
        <v>235</v>
      </c>
      <c r="F434" s="234" t="s">
        <v>236</v>
      </c>
      <c r="G434" s="233" t="s">
        <v>237</v>
      </c>
      <c r="H434" s="233" t="s">
        <v>239</v>
      </c>
      <c r="I434" s="235" t="s">
        <v>238</v>
      </c>
    </row>
    <row r="435" spans="2:9" ht="15.75">
      <c r="B435" s="228">
        <v>1</v>
      </c>
      <c r="C435" s="240"/>
      <c r="D435" s="241"/>
      <c r="E435" s="242"/>
      <c r="F435" s="242"/>
      <c r="G435" s="241"/>
      <c r="H435" s="241"/>
      <c r="I435" s="243"/>
    </row>
    <row r="436" spans="2:9" ht="31.5">
      <c r="B436" s="228">
        <v>2</v>
      </c>
      <c r="C436" s="308" t="s">
        <v>326</v>
      </c>
      <c r="D436" s="218">
        <v>5</v>
      </c>
      <c r="E436" s="294">
        <v>5</v>
      </c>
      <c r="F436" s="294">
        <v>375</v>
      </c>
      <c r="G436" s="218">
        <v>22</v>
      </c>
      <c r="H436" s="220">
        <v>17</v>
      </c>
      <c r="I436" s="229">
        <v>19</v>
      </c>
    </row>
    <row r="437" spans="2:9" ht="31.5">
      <c r="B437" s="228">
        <v>3</v>
      </c>
      <c r="C437" s="309" t="s">
        <v>327</v>
      </c>
      <c r="D437" s="221">
        <v>5</v>
      </c>
      <c r="E437" s="294">
        <v>7.5</v>
      </c>
      <c r="F437" s="294">
        <v>375</v>
      </c>
      <c r="G437" s="221">
        <v>22</v>
      </c>
      <c r="H437" s="222">
        <v>17</v>
      </c>
      <c r="I437" s="230">
        <v>19</v>
      </c>
    </row>
    <row r="438" spans="2:9" ht="15.75">
      <c r="B438" s="228">
        <v>4</v>
      </c>
      <c r="C438" s="308" t="s">
        <v>328</v>
      </c>
      <c r="D438" s="218">
        <v>10</v>
      </c>
      <c r="E438" s="294">
        <v>10</v>
      </c>
      <c r="F438" s="294">
        <v>1200</v>
      </c>
      <c r="G438" s="218">
        <v>22</v>
      </c>
      <c r="H438" s="220">
        <v>17</v>
      </c>
      <c r="I438" s="229">
        <v>19</v>
      </c>
    </row>
    <row r="439" spans="2:9" ht="15.75">
      <c r="B439" s="228">
        <v>5</v>
      </c>
      <c r="C439" s="216" t="s">
        <v>329</v>
      </c>
      <c r="D439" s="221">
        <v>20</v>
      </c>
      <c r="E439" s="294">
        <v>20</v>
      </c>
      <c r="F439" s="294">
        <v>20</v>
      </c>
      <c r="G439" s="221">
        <v>20</v>
      </c>
      <c r="H439" s="222">
        <v>7</v>
      </c>
      <c r="I439" s="230">
        <v>22</v>
      </c>
    </row>
    <row r="440" spans="2:9" ht="47.25">
      <c r="B440" s="228">
        <v>6</v>
      </c>
      <c r="C440" s="308" t="s">
        <v>330</v>
      </c>
      <c r="D440" s="218">
        <v>10</v>
      </c>
      <c r="E440" s="294">
        <v>10</v>
      </c>
      <c r="F440" s="294">
        <v>1200</v>
      </c>
      <c r="G440" s="218">
        <v>20</v>
      </c>
      <c r="H440" s="220">
        <v>7</v>
      </c>
      <c r="I440" s="229">
        <v>22</v>
      </c>
    </row>
    <row r="441" spans="2:9" ht="15.75">
      <c r="B441" s="228">
        <v>7</v>
      </c>
      <c r="C441" s="216"/>
      <c r="D441" s="221"/>
      <c r="E441" s="294"/>
      <c r="F441" s="294"/>
      <c r="G441" s="221"/>
      <c r="H441" s="222"/>
      <c r="I441" s="230"/>
    </row>
    <row r="442" spans="2:9" ht="15.75">
      <c r="B442" s="228">
        <v>8</v>
      </c>
      <c r="C442" s="217"/>
      <c r="D442" s="218"/>
      <c r="E442" s="294"/>
      <c r="F442" s="294"/>
      <c r="G442" s="218"/>
      <c r="H442" s="220"/>
      <c r="I442" s="229"/>
    </row>
    <row r="443" spans="2:9" ht="15.75">
      <c r="B443" s="228">
        <v>9</v>
      </c>
      <c r="C443" s="216"/>
      <c r="D443" s="224"/>
      <c r="E443" s="294"/>
      <c r="F443" s="294"/>
      <c r="G443" s="224"/>
      <c r="H443" s="226"/>
      <c r="I443" s="231"/>
    </row>
    <row r="444" spans="2:9" ht="15.75">
      <c r="B444" s="244">
        <v>10</v>
      </c>
      <c r="C444" s="223"/>
      <c r="D444" s="224"/>
      <c r="E444" s="225"/>
      <c r="F444" s="225"/>
      <c r="G444" s="224"/>
      <c r="H444" s="226"/>
      <c r="I444" s="231"/>
    </row>
    <row r="446" spans="1:9" ht="47.25">
      <c r="A446" s="214" t="s">
        <v>282</v>
      </c>
      <c r="B446" s="227">
        <v>2</v>
      </c>
      <c r="C446" s="232" t="s">
        <v>233</v>
      </c>
      <c r="D446" s="233" t="s">
        <v>234</v>
      </c>
      <c r="E446" s="234" t="s">
        <v>235</v>
      </c>
      <c r="F446" s="234" t="s">
        <v>236</v>
      </c>
      <c r="G446" s="233" t="s">
        <v>237</v>
      </c>
      <c r="H446" s="233" t="s">
        <v>239</v>
      </c>
      <c r="I446" s="235" t="s">
        <v>238</v>
      </c>
    </row>
    <row r="447" spans="2:9" ht="15.75">
      <c r="B447" s="228">
        <v>1</v>
      </c>
      <c r="C447" s="240"/>
      <c r="D447" s="241"/>
      <c r="E447" s="242"/>
      <c r="F447" s="242"/>
      <c r="G447" s="241"/>
      <c r="H447" s="241"/>
      <c r="I447" s="243"/>
    </row>
    <row r="448" spans="2:9" ht="31.5">
      <c r="B448" s="228">
        <v>2</v>
      </c>
      <c r="C448" s="308" t="s">
        <v>326</v>
      </c>
      <c r="D448" s="218">
        <v>5</v>
      </c>
      <c r="E448" s="294">
        <v>5</v>
      </c>
      <c r="F448" s="294">
        <v>375</v>
      </c>
      <c r="G448" s="218">
        <v>22</v>
      </c>
      <c r="H448" s="220">
        <v>17</v>
      </c>
      <c r="I448" s="229">
        <v>19</v>
      </c>
    </row>
    <row r="449" spans="2:9" ht="31.5">
      <c r="B449" s="228">
        <v>3</v>
      </c>
      <c r="C449" s="309" t="s">
        <v>327</v>
      </c>
      <c r="D449" s="221">
        <v>5</v>
      </c>
      <c r="E449" s="294">
        <v>7.5</v>
      </c>
      <c r="F449" s="294">
        <v>375</v>
      </c>
      <c r="G449" s="221">
        <v>22</v>
      </c>
      <c r="H449" s="222">
        <v>17</v>
      </c>
      <c r="I449" s="230">
        <v>19</v>
      </c>
    </row>
    <row r="450" spans="2:9" ht="15.75">
      <c r="B450" s="228">
        <v>4</v>
      </c>
      <c r="C450" s="308" t="s">
        <v>328</v>
      </c>
      <c r="D450" s="218">
        <v>10</v>
      </c>
      <c r="E450" s="294">
        <v>10</v>
      </c>
      <c r="F450" s="294">
        <v>1200</v>
      </c>
      <c r="G450" s="218">
        <v>22</v>
      </c>
      <c r="H450" s="220">
        <v>17</v>
      </c>
      <c r="I450" s="229">
        <v>19</v>
      </c>
    </row>
    <row r="451" spans="2:9" ht="15.75">
      <c r="B451" s="228">
        <v>5</v>
      </c>
      <c r="C451" s="216" t="s">
        <v>329</v>
      </c>
      <c r="D451" s="221">
        <v>20</v>
      </c>
      <c r="E451" s="294">
        <v>20</v>
      </c>
      <c r="F451" s="294">
        <v>20</v>
      </c>
      <c r="G451" s="221">
        <v>20</v>
      </c>
      <c r="H451" s="222">
        <v>7</v>
      </c>
      <c r="I451" s="230">
        <v>22</v>
      </c>
    </row>
    <row r="452" spans="2:9" ht="47.25">
      <c r="B452" s="228">
        <v>6</v>
      </c>
      <c r="C452" s="308" t="s">
        <v>330</v>
      </c>
      <c r="D452" s="218">
        <v>10</v>
      </c>
      <c r="E452" s="294">
        <v>10</v>
      </c>
      <c r="F452" s="294">
        <v>1200</v>
      </c>
      <c r="G452" s="218">
        <v>20</v>
      </c>
      <c r="H452" s="220">
        <v>7</v>
      </c>
      <c r="I452" s="229">
        <v>22</v>
      </c>
    </row>
    <row r="453" spans="2:9" ht="15.75">
      <c r="B453" s="228">
        <v>7</v>
      </c>
      <c r="C453" s="216"/>
      <c r="D453" s="221"/>
      <c r="E453" s="294"/>
      <c r="F453" s="294"/>
      <c r="G453" s="221"/>
      <c r="H453" s="222"/>
      <c r="I453" s="230"/>
    </row>
    <row r="454" spans="2:9" ht="15.75">
      <c r="B454" s="228">
        <v>8</v>
      </c>
      <c r="C454" s="217"/>
      <c r="D454" s="218"/>
      <c r="E454" s="294"/>
      <c r="F454" s="294"/>
      <c r="G454" s="218"/>
      <c r="H454" s="220"/>
      <c r="I454" s="229"/>
    </row>
    <row r="455" spans="2:9" ht="15.75">
      <c r="B455" s="228">
        <v>9</v>
      </c>
      <c r="C455" s="216"/>
      <c r="D455" s="224"/>
      <c r="E455" s="294"/>
      <c r="F455" s="294"/>
      <c r="G455" s="224"/>
      <c r="H455" s="226"/>
      <c r="I455" s="231"/>
    </row>
    <row r="456" spans="2:9" ht="15.75">
      <c r="B456" s="244">
        <v>10</v>
      </c>
      <c r="C456" s="223"/>
      <c r="D456" s="224"/>
      <c r="E456" s="225"/>
      <c r="F456" s="225"/>
      <c r="G456" s="224"/>
      <c r="H456" s="226"/>
      <c r="I456" s="231"/>
    </row>
    <row r="458" spans="1:9" ht="47.25">
      <c r="A458" s="214" t="s">
        <v>283</v>
      </c>
      <c r="B458" s="227">
        <v>2</v>
      </c>
      <c r="C458" s="232" t="s">
        <v>233</v>
      </c>
      <c r="D458" s="233" t="s">
        <v>234</v>
      </c>
      <c r="E458" s="234" t="s">
        <v>235</v>
      </c>
      <c r="F458" s="234" t="s">
        <v>236</v>
      </c>
      <c r="G458" s="233" t="s">
        <v>237</v>
      </c>
      <c r="H458" s="233" t="s">
        <v>239</v>
      </c>
      <c r="I458" s="235" t="s">
        <v>238</v>
      </c>
    </row>
    <row r="459" spans="2:9" ht="15.75">
      <c r="B459" s="228">
        <v>1</v>
      </c>
      <c r="C459" s="240"/>
      <c r="D459" s="241"/>
      <c r="E459" s="242"/>
      <c r="F459" s="242"/>
      <c r="G459" s="241"/>
      <c r="H459" s="241"/>
      <c r="I459" s="243"/>
    </row>
    <row r="460" spans="2:9" ht="31.5">
      <c r="B460" s="228">
        <v>2</v>
      </c>
      <c r="C460" s="308" t="s">
        <v>326</v>
      </c>
      <c r="D460" s="218">
        <v>5</v>
      </c>
      <c r="E460" s="294">
        <v>5</v>
      </c>
      <c r="F460" s="294">
        <v>375</v>
      </c>
      <c r="G460" s="218">
        <v>22</v>
      </c>
      <c r="H460" s="220">
        <v>17</v>
      </c>
      <c r="I460" s="229">
        <v>19</v>
      </c>
    </row>
    <row r="461" spans="2:9" ht="31.5">
      <c r="B461" s="228">
        <v>3</v>
      </c>
      <c r="C461" s="309" t="s">
        <v>327</v>
      </c>
      <c r="D461" s="221">
        <v>5</v>
      </c>
      <c r="E461" s="294">
        <v>7.5</v>
      </c>
      <c r="F461" s="294">
        <v>375</v>
      </c>
      <c r="G461" s="221">
        <v>22</v>
      </c>
      <c r="H461" s="222">
        <v>17</v>
      </c>
      <c r="I461" s="230">
        <v>19</v>
      </c>
    </row>
    <row r="462" spans="2:9" ht="15.75">
      <c r="B462" s="228">
        <v>4</v>
      </c>
      <c r="C462" s="308" t="s">
        <v>328</v>
      </c>
      <c r="D462" s="218">
        <v>10</v>
      </c>
      <c r="E462" s="294">
        <v>10</v>
      </c>
      <c r="F462" s="294">
        <v>1200</v>
      </c>
      <c r="G462" s="218">
        <v>22</v>
      </c>
      <c r="H462" s="220">
        <v>17</v>
      </c>
      <c r="I462" s="229">
        <v>19</v>
      </c>
    </row>
    <row r="463" spans="2:9" ht="15.75">
      <c r="B463" s="228">
        <v>5</v>
      </c>
      <c r="C463" s="216" t="s">
        <v>329</v>
      </c>
      <c r="D463" s="221">
        <v>20</v>
      </c>
      <c r="E463" s="294">
        <v>20</v>
      </c>
      <c r="F463" s="294">
        <v>20</v>
      </c>
      <c r="G463" s="221">
        <v>20</v>
      </c>
      <c r="H463" s="222">
        <v>7</v>
      </c>
      <c r="I463" s="230">
        <v>22</v>
      </c>
    </row>
    <row r="464" spans="2:9" ht="47.25">
      <c r="B464" s="228">
        <v>6</v>
      </c>
      <c r="C464" s="308" t="s">
        <v>330</v>
      </c>
      <c r="D464" s="218">
        <v>10</v>
      </c>
      <c r="E464" s="294">
        <v>10</v>
      </c>
      <c r="F464" s="294">
        <v>1200</v>
      </c>
      <c r="G464" s="218">
        <v>20</v>
      </c>
      <c r="H464" s="220">
        <v>7</v>
      </c>
      <c r="I464" s="229">
        <v>22</v>
      </c>
    </row>
    <row r="465" spans="2:9" ht="15.75">
      <c r="B465" s="228">
        <v>7</v>
      </c>
      <c r="C465" s="216"/>
      <c r="D465" s="221"/>
      <c r="E465" s="294"/>
      <c r="F465" s="294"/>
      <c r="G465" s="221"/>
      <c r="H465" s="222"/>
      <c r="I465" s="230"/>
    </row>
    <row r="466" spans="2:9" ht="15.75">
      <c r="B466" s="228">
        <v>8</v>
      </c>
      <c r="C466" s="217"/>
      <c r="D466" s="218"/>
      <c r="E466" s="294"/>
      <c r="F466" s="294"/>
      <c r="G466" s="218"/>
      <c r="H466" s="220"/>
      <c r="I466" s="229"/>
    </row>
    <row r="467" spans="2:9" ht="15.75">
      <c r="B467" s="228">
        <v>9</v>
      </c>
      <c r="C467" s="216"/>
      <c r="D467" s="224"/>
      <c r="E467" s="294"/>
      <c r="F467" s="294"/>
      <c r="G467" s="224"/>
      <c r="H467" s="226"/>
      <c r="I467" s="231"/>
    </row>
    <row r="468" spans="2:9" ht="15.75">
      <c r="B468" s="244">
        <v>10</v>
      </c>
      <c r="C468" s="223"/>
      <c r="D468" s="224"/>
      <c r="E468" s="225"/>
      <c r="F468" s="225"/>
      <c r="G468" s="224"/>
      <c r="H468" s="226"/>
      <c r="I468" s="231"/>
    </row>
    <row r="470" spans="1:9" ht="47.25">
      <c r="A470" s="214" t="s">
        <v>284</v>
      </c>
      <c r="B470" s="227">
        <v>2</v>
      </c>
      <c r="C470" s="232" t="s">
        <v>233</v>
      </c>
      <c r="D470" s="233" t="s">
        <v>234</v>
      </c>
      <c r="E470" s="234" t="s">
        <v>235</v>
      </c>
      <c r="F470" s="234" t="s">
        <v>236</v>
      </c>
      <c r="G470" s="233" t="s">
        <v>237</v>
      </c>
      <c r="H470" s="233" t="s">
        <v>239</v>
      </c>
      <c r="I470" s="235" t="s">
        <v>238</v>
      </c>
    </row>
    <row r="471" spans="2:9" ht="15.75">
      <c r="B471" s="228">
        <v>1</v>
      </c>
      <c r="C471" s="240"/>
      <c r="D471" s="241"/>
      <c r="E471" s="242"/>
      <c r="F471" s="242"/>
      <c r="G471" s="241"/>
      <c r="H471" s="241"/>
      <c r="I471" s="243"/>
    </row>
    <row r="472" spans="2:9" ht="31.5">
      <c r="B472" s="228">
        <v>2</v>
      </c>
      <c r="C472" s="308" t="s">
        <v>326</v>
      </c>
      <c r="D472" s="218">
        <v>5</v>
      </c>
      <c r="E472" s="294">
        <v>5</v>
      </c>
      <c r="F472" s="294">
        <v>375</v>
      </c>
      <c r="G472" s="218">
        <v>22</v>
      </c>
      <c r="H472" s="220">
        <v>17</v>
      </c>
      <c r="I472" s="229">
        <v>19</v>
      </c>
    </row>
    <row r="473" spans="2:9" ht="31.5">
      <c r="B473" s="228">
        <v>3</v>
      </c>
      <c r="C473" s="309" t="s">
        <v>327</v>
      </c>
      <c r="D473" s="221">
        <v>5</v>
      </c>
      <c r="E473" s="294">
        <v>7.5</v>
      </c>
      <c r="F473" s="294">
        <v>375</v>
      </c>
      <c r="G473" s="221">
        <v>22</v>
      </c>
      <c r="H473" s="222">
        <v>17</v>
      </c>
      <c r="I473" s="230">
        <v>19</v>
      </c>
    </row>
    <row r="474" spans="2:9" ht="15.75">
      <c r="B474" s="228">
        <v>4</v>
      </c>
      <c r="C474" s="308" t="s">
        <v>328</v>
      </c>
      <c r="D474" s="218">
        <v>10</v>
      </c>
      <c r="E474" s="294">
        <v>10</v>
      </c>
      <c r="F474" s="294">
        <v>1200</v>
      </c>
      <c r="G474" s="218">
        <v>22</v>
      </c>
      <c r="H474" s="220">
        <v>17</v>
      </c>
      <c r="I474" s="229">
        <v>19</v>
      </c>
    </row>
    <row r="475" spans="2:9" ht="15.75">
      <c r="B475" s="228">
        <v>5</v>
      </c>
      <c r="C475" s="216" t="s">
        <v>329</v>
      </c>
      <c r="D475" s="221">
        <v>20</v>
      </c>
      <c r="E475" s="294">
        <v>20</v>
      </c>
      <c r="F475" s="294">
        <v>20</v>
      </c>
      <c r="G475" s="221">
        <v>20</v>
      </c>
      <c r="H475" s="222">
        <v>7</v>
      </c>
      <c r="I475" s="230">
        <v>22</v>
      </c>
    </row>
    <row r="476" spans="2:9" ht="47.25">
      <c r="B476" s="228">
        <v>6</v>
      </c>
      <c r="C476" s="308" t="s">
        <v>330</v>
      </c>
      <c r="D476" s="218">
        <v>10</v>
      </c>
      <c r="E476" s="294">
        <v>10</v>
      </c>
      <c r="F476" s="294">
        <v>1200</v>
      </c>
      <c r="G476" s="218">
        <v>20</v>
      </c>
      <c r="H476" s="220">
        <v>7</v>
      </c>
      <c r="I476" s="229">
        <v>22</v>
      </c>
    </row>
    <row r="477" spans="2:9" ht="15.75">
      <c r="B477" s="228">
        <v>7</v>
      </c>
      <c r="C477" s="216"/>
      <c r="D477" s="221"/>
      <c r="E477" s="294"/>
      <c r="F477" s="294"/>
      <c r="G477" s="221"/>
      <c r="H477" s="222"/>
      <c r="I477" s="230"/>
    </row>
    <row r="478" spans="2:9" ht="15.75">
      <c r="B478" s="228">
        <v>8</v>
      </c>
      <c r="C478" s="217"/>
      <c r="D478" s="218"/>
      <c r="E478" s="294"/>
      <c r="F478" s="294"/>
      <c r="G478" s="218"/>
      <c r="H478" s="220"/>
      <c r="I478" s="229"/>
    </row>
    <row r="479" spans="2:9" ht="15.75">
      <c r="B479" s="228">
        <v>9</v>
      </c>
      <c r="C479" s="216"/>
      <c r="D479" s="224"/>
      <c r="E479" s="294"/>
      <c r="F479" s="294"/>
      <c r="G479" s="224"/>
      <c r="H479" s="226"/>
      <c r="I479" s="231"/>
    </row>
    <row r="480" spans="2:9" ht="15.75">
      <c r="B480" s="244">
        <v>10</v>
      </c>
      <c r="C480" s="223"/>
      <c r="D480" s="224"/>
      <c r="E480" s="225"/>
      <c r="F480" s="225"/>
      <c r="G480" s="224"/>
      <c r="H480" s="226"/>
      <c r="I480" s="231"/>
    </row>
    <row r="482" spans="1:9" ht="47.25">
      <c r="A482" s="214" t="s">
        <v>285</v>
      </c>
      <c r="B482" s="227">
        <v>2</v>
      </c>
      <c r="C482" s="232" t="s">
        <v>233</v>
      </c>
      <c r="D482" s="233" t="s">
        <v>234</v>
      </c>
      <c r="E482" s="234" t="s">
        <v>235</v>
      </c>
      <c r="F482" s="234" t="s">
        <v>236</v>
      </c>
      <c r="G482" s="233" t="s">
        <v>237</v>
      </c>
      <c r="H482" s="233" t="s">
        <v>239</v>
      </c>
      <c r="I482" s="235" t="s">
        <v>238</v>
      </c>
    </row>
    <row r="483" spans="2:9" ht="15.75">
      <c r="B483" s="228">
        <v>1</v>
      </c>
      <c r="C483" s="240"/>
      <c r="D483" s="241"/>
      <c r="E483" s="242"/>
      <c r="F483" s="242"/>
      <c r="G483" s="241"/>
      <c r="H483" s="241"/>
      <c r="I483" s="243"/>
    </row>
    <row r="484" spans="2:9" ht="31.5">
      <c r="B484" s="228">
        <v>2</v>
      </c>
      <c r="C484" s="308" t="s">
        <v>326</v>
      </c>
      <c r="D484" s="218">
        <v>5</v>
      </c>
      <c r="E484" s="294">
        <v>5</v>
      </c>
      <c r="F484" s="294">
        <v>375</v>
      </c>
      <c r="G484" s="218">
        <v>22</v>
      </c>
      <c r="H484" s="220">
        <v>17</v>
      </c>
      <c r="I484" s="229">
        <v>19</v>
      </c>
    </row>
    <row r="485" spans="2:9" ht="31.5">
      <c r="B485" s="228">
        <v>3</v>
      </c>
      <c r="C485" s="309" t="s">
        <v>327</v>
      </c>
      <c r="D485" s="221">
        <v>5</v>
      </c>
      <c r="E485" s="294">
        <v>7.5</v>
      </c>
      <c r="F485" s="294">
        <v>375</v>
      </c>
      <c r="G485" s="221">
        <v>22</v>
      </c>
      <c r="H485" s="222">
        <v>17</v>
      </c>
      <c r="I485" s="230">
        <v>19</v>
      </c>
    </row>
    <row r="486" spans="2:9" ht="15.75">
      <c r="B486" s="228">
        <v>4</v>
      </c>
      <c r="C486" s="308" t="s">
        <v>328</v>
      </c>
      <c r="D486" s="218">
        <v>10</v>
      </c>
      <c r="E486" s="294">
        <v>10</v>
      </c>
      <c r="F486" s="294">
        <v>1200</v>
      </c>
      <c r="G486" s="218">
        <v>22</v>
      </c>
      <c r="H486" s="220">
        <v>17</v>
      </c>
      <c r="I486" s="229">
        <v>19</v>
      </c>
    </row>
    <row r="487" spans="2:9" ht="15.75">
      <c r="B487" s="228">
        <v>5</v>
      </c>
      <c r="C487" s="216" t="s">
        <v>329</v>
      </c>
      <c r="D487" s="221">
        <v>20</v>
      </c>
      <c r="E487" s="294">
        <v>20</v>
      </c>
      <c r="F487" s="294">
        <v>20</v>
      </c>
      <c r="G487" s="221">
        <v>20</v>
      </c>
      <c r="H487" s="222">
        <v>7</v>
      </c>
      <c r="I487" s="230">
        <v>22</v>
      </c>
    </row>
    <row r="488" spans="2:9" ht="47.25">
      <c r="B488" s="228">
        <v>6</v>
      </c>
      <c r="C488" s="308" t="s">
        <v>330</v>
      </c>
      <c r="D488" s="218">
        <v>10</v>
      </c>
      <c r="E488" s="294">
        <v>10</v>
      </c>
      <c r="F488" s="294">
        <v>1200</v>
      </c>
      <c r="G488" s="218">
        <v>20</v>
      </c>
      <c r="H488" s="220">
        <v>7</v>
      </c>
      <c r="I488" s="229">
        <v>22</v>
      </c>
    </row>
    <row r="489" spans="2:9" ht="15.75">
      <c r="B489" s="228">
        <v>7</v>
      </c>
      <c r="C489" s="216"/>
      <c r="D489" s="221"/>
      <c r="E489" s="294"/>
      <c r="F489" s="294"/>
      <c r="G489" s="221"/>
      <c r="H489" s="222"/>
      <c r="I489" s="230"/>
    </row>
    <row r="490" spans="2:9" ht="15.75">
      <c r="B490" s="228">
        <v>8</v>
      </c>
      <c r="C490" s="217"/>
      <c r="D490" s="218"/>
      <c r="E490" s="294"/>
      <c r="F490" s="294"/>
      <c r="G490" s="218"/>
      <c r="H490" s="220"/>
      <c r="I490" s="229"/>
    </row>
    <row r="491" spans="2:9" ht="15.75">
      <c r="B491" s="228">
        <v>9</v>
      </c>
      <c r="C491" s="216"/>
      <c r="D491" s="224"/>
      <c r="E491" s="294"/>
      <c r="F491" s="294"/>
      <c r="G491" s="224"/>
      <c r="H491" s="226"/>
      <c r="I491" s="231"/>
    </row>
    <row r="492" spans="2:9" ht="15.75">
      <c r="B492" s="244">
        <v>10</v>
      </c>
      <c r="C492" s="223"/>
      <c r="D492" s="224"/>
      <c r="E492" s="225"/>
      <c r="F492" s="225"/>
      <c r="G492" s="224"/>
      <c r="H492" s="226"/>
      <c r="I492" s="231"/>
    </row>
    <row r="494" spans="1:9" ht="47.25">
      <c r="A494" s="214" t="s">
        <v>286</v>
      </c>
      <c r="B494" s="227">
        <v>2</v>
      </c>
      <c r="C494" s="232" t="s">
        <v>233</v>
      </c>
      <c r="D494" s="233" t="s">
        <v>234</v>
      </c>
      <c r="E494" s="234" t="s">
        <v>235</v>
      </c>
      <c r="F494" s="234" t="s">
        <v>236</v>
      </c>
      <c r="G494" s="233" t="s">
        <v>237</v>
      </c>
      <c r="H494" s="233" t="s">
        <v>239</v>
      </c>
      <c r="I494" s="235" t="s">
        <v>238</v>
      </c>
    </row>
    <row r="495" spans="2:9" ht="15.75">
      <c r="B495" s="228">
        <v>1</v>
      </c>
      <c r="C495" s="240"/>
      <c r="D495" s="241"/>
      <c r="E495" s="242"/>
      <c r="F495" s="242"/>
      <c r="G495" s="241"/>
      <c r="H495" s="241"/>
      <c r="I495" s="243"/>
    </row>
    <row r="496" spans="2:9" ht="31.5">
      <c r="B496" s="228">
        <v>2</v>
      </c>
      <c r="C496" s="308" t="s">
        <v>326</v>
      </c>
      <c r="D496" s="218">
        <v>5</v>
      </c>
      <c r="E496" s="294">
        <v>5</v>
      </c>
      <c r="F496" s="294">
        <v>375</v>
      </c>
      <c r="G496" s="218">
        <v>22</v>
      </c>
      <c r="H496" s="220">
        <v>17</v>
      </c>
      <c r="I496" s="229">
        <v>19</v>
      </c>
    </row>
    <row r="497" spans="2:9" ht="31.5">
      <c r="B497" s="228">
        <v>3</v>
      </c>
      <c r="C497" s="309" t="s">
        <v>327</v>
      </c>
      <c r="D497" s="221">
        <v>5</v>
      </c>
      <c r="E497" s="294">
        <v>7.5</v>
      </c>
      <c r="F497" s="294">
        <v>375</v>
      </c>
      <c r="G497" s="221">
        <v>22</v>
      </c>
      <c r="H497" s="222">
        <v>17</v>
      </c>
      <c r="I497" s="230">
        <v>19</v>
      </c>
    </row>
    <row r="498" spans="2:9" ht="15.75">
      <c r="B498" s="228">
        <v>4</v>
      </c>
      <c r="C498" s="308" t="s">
        <v>328</v>
      </c>
      <c r="D498" s="218">
        <v>10</v>
      </c>
      <c r="E498" s="294">
        <v>10</v>
      </c>
      <c r="F498" s="294">
        <v>1200</v>
      </c>
      <c r="G498" s="218">
        <v>22</v>
      </c>
      <c r="H498" s="220">
        <v>17</v>
      </c>
      <c r="I498" s="229">
        <v>19</v>
      </c>
    </row>
    <row r="499" spans="2:9" ht="15.75">
      <c r="B499" s="228">
        <v>5</v>
      </c>
      <c r="C499" s="216" t="s">
        <v>329</v>
      </c>
      <c r="D499" s="221">
        <v>20</v>
      </c>
      <c r="E499" s="294">
        <v>20</v>
      </c>
      <c r="F499" s="294">
        <v>20</v>
      </c>
      <c r="G499" s="221">
        <v>20</v>
      </c>
      <c r="H499" s="222">
        <v>7</v>
      </c>
      <c r="I499" s="230">
        <v>22</v>
      </c>
    </row>
    <row r="500" spans="2:9" ht="47.25">
      <c r="B500" s="228">
        <v>6</v>
      </c>
      <c r="C500" s="308" t="s">
        <v>330</v>
      </c>
      <c r="D500" s="218">
        <v>10</v>
      </c>
      <c r="E500" s="294">
        <v>10</v>
      </c>
      <c r="F500" s="294">
        <v>1200</v>
      </c>
      <c r="G500" s="218">
        <v>20</v>
      </c>
      <c r="H500" s="220">
        <v>7</v>
      </c>
      <c r="I500" s="229">
        <v>22</v>
      </c>
    </row>
    <row r="501" spans="2:9" ht="15.75">
      <c r="B501" s="228">
        <v>7</v>
      </c>
      <c r="C501" s="216"/>
      <c r="D501" s="221"/>
      <c r="E501" s="294"/>
      <c r="F501" s="294"/>
      <c r="G501" s="221"/>
      <c r="H501" s="222"/>
      <c r="I501" s="230"/>
    </row>
    <row r="502" spans="2:9" ht="15.75">
      <c r="B502" s="228">
        <v>8</v>
      </c>
      <c r="C502" s="217"/>
      <c r="D502" s="218"/>
      <c r="E502" s="294"/>
      <c r="F502" s="294"/>
      <c r="G502" s="218"/>
      <c r="H502" s="220"/>
      <c r="I502" s="229"/>
    </row>
    <row r="503" spans="2:9" ht="15.75">
      <c r="B503" s="228">
        <v>9</v>
      </c>
      <c r="C503" s="216"/>
      <c r="D503" s="224"/>
      <c r="E503" s="294"/>
      <c r="F503" s="294"/>
      <c r="G503" s="224"/>
      <c r="H503" s="226"/>
      <c r="I503" s="231"/>
    </row>
    <row r="504" spans="2:9" ht="15.75">
      <c r="B504" s="244">
        <v>10</v>
      </c>
      <c r="C504" s="223"/>
      <c r="D504" s="224"/>
      <c r="E504" s="225"/>
      <c r="F504" s="225"/>
      <c r="G504" s="224"/>
      <c r="H504" s="226"/>
      <c r="I504" s="231"/>
    </row>
    <row r="506" spans="1:9" ht="47.25">
      <c r="A506" s="214" t="s">
        <v>287</v>
      </c>
      <c r="B506" s="227">
        <v>3</v>
      </c>
      <c r="C506" s="232" t="s">
        <v>233</v>
      </c>
      <c r="D506" s="233" t="s">
        <v>234</v>
      </c>
      <c r="E506" s="234" t="s">
        <v>235</v>
      </c>
      <c r="F506" s="234" t="s">
        <v>236</v>
      </c>
      <c r="G506" s="233" t="s">
        <v>237</v>
      </c>
      <c r="H506" s="233" t="s">
        <v>239</v>
      </c>
      <c r="I506" s="235" t="s">
        <v>238</v>
      </c>
    </row>
    <row r="507" spans="2:9" ht="15.75">
      <c r="B507" s="228">
        <v>1</v>
      </c>
      <c r="C507" s="240"/>
      <c r="D507" s="241"/>
      <c r="E507" s="242"/>
      <c r="F507" s="242"/>
      <c r="G507" s="241"/>
      <c r="H507" s="241"/>
      <c r="I507" s="243"/>
    </row>
    <row r="508" spans="2:9" ht="31.5">
      <c r="B508" s="228">
        <v>2</v>
      </c>
      <c r="C508" s="308" t="s">
        <v>326</v>
      </c>
      <c r="D508" s="218">
        <v>5</v>
      </c>
      <c r="E508" s="294">
        <v>5</v>
      </c>
      <c r="F508" s="294">
        <v>375</v>
      </c>
      <c r="G508" s="218">
        <v>22</v>
      </c>
      <c r="H508" s="220">
        <v>17</v>
      </c>
      <c r="I508" s="229">
        <v>19</v>
      </c>
    </row>
    <row r="509" spans="2:9" ht="31.5">
      <c r="B509" s="228">
        <v>3</v>
      </c>
      <c r="C509" s="309" t="s">
        <v>327</v>
      </c>
      <c r="D509" s="221">
        <v>5</v>
      </c>
      <c r="E509" s="294">
        <v>7.5</v>
      </c>
      <c r="F509" s="294">
        <v>375</v>
      </c>
      <c r="G509" s="221">
        <v>22</v>
      </c>
      <c r="H509" s="222">
        <v>17</v>
      </c>
      <c r="I509" s="230">
        <v>19</v>
      </c>
    </row>
    <row r="510" spans="2:9" ht="15.75">
      <c r="B510" s="228">
        <v>4</v>
      </c>
      <c r="C510" s="308" t="s">
        <v>328</v>
      </c>
      <c r="D510" s="218">
        <v>10</v>
      </c>
      <c r="E510" s="294">
        <v>10</v>
      </c>
      <c r="F510" s="294">
        <v>1200</v>
      </c>
      <c r="G510" s="218">
        <v>22</v>
      </c>
      <c r="H510" s="220">
        <v>17</v>
      </c>
      <c r="I510" s="229">
        <v>19</v>
      </c>
    </row>
    <row r="511" spans="2:9" ht="15.75">
      <c r="B511" s="228">
        <v>5</v>
      </c>
      <c r="C511" s="216" t="s">
        <v>329</v>
      </c>
      <c r="D511" s="221">
        <v>20</v>
      </c>
      <c r="E511" s="294">
        <v>20</v>
      </c>
      <c r="F511" s="294">
        <v>20</v>
      </c>
      <c r="G511" s="221">
        <v>20</v>
      </c>
      <c r="H511" s="222">
        <v>7</v>
      </c>
      <c r="I511" s="230">
        <v>22</v>
      </c>
    </row>
    <row r="512" spans="2:9" ht="47.25">
      <c r="B512" s="228">
        <v>6</v>
      </c>
      <c r="C512" s="308" t="s">
        <v>330</v>
      </c>
      <c r="D512" s="218">
        <v>10</v>
      </c>
      <c r="E512" s="294">
        <v>10</v>
      </c>
      <c r="F512" s="294">
        <v>1200</v>
      </c>
      <c r="G512" s="218">
        <v>20</v>
      </c>
      <c r="H512" s="220">
        <v>7</v>
      </c>
      <c r="I512" s="229">
        <v>22</v>
      </c>
    </row>
    <row r="513" spans="2:9" ht="15.75">
      <c r="B513" s="228">
        <v>7</v>
      </c>
      <c r="C513" s="216"/>
      <c r="D513" s="221"/>
      <c r="E513" s="294"/>
      <c r="F513" s="294"/>
      <c r="G513" s="221"/>
      <c r="H513" s="222"/>
      <c r="I513" s="230"/>
    </row>
    <row r="514" spans="2:9" ht="15.75">
      <c r="B514" s="228">
        <v>8</v>
      </c>
      <c r="C514" s="217"/>
      <c r="D514" s="218"/>
      <c r="E514" s="294"/>
      <c r="F514" s="294"/>
      <c r="G514" s="218"/>
      <c r="H514" s="220"/>
      <c r="I514" s="229"/>
    </row>
    <row r="515" spans="2:9" ht="15.75">
      <c r="B515" s="228">
        <v>9</v>
      </c>
      <c r="C515" s="216"/>
      <c r="D515" s="224"/>
      <c r="E515" s="294"/>
      <c r="F515" s="294"/>
      <c r="G515" s="224"/>
      <c r="H515" s="226"/>
      <c r="I515" s="231"/>
    </row>
    <row r="516" spans="2:9" ht="15.75">
      <c r="B516" s="244">
        <v>10</v>
      </c>
      <c r="C516" s="223"/>
      <c r="D516" s="224"/>
      <c r="E516" s="225"/>
      <c r="F516" s="225"/>
      <c r="G516" s="224"/>
      <c r="H516" s="226"/>
      <c r="I516" s="231"/>
    </row>
    <row r="518" spans="2:9" ht="15.75">
      <c r="B518" s="227"/>
      <c r="C518" s="232"/>
      <c r="D518" s="233"/>
      <c r="E518" s="234"/>
      <c r="F518" s="234"/>
      <c r="G518" s="233"/>
      <c r="H518" s="233"/>
      <c r="I518" s="235"/>
    </row>
    <row r="519" spans="2:9" ht="15.75">
      <c r="B519" s="228"/>
      <c r="C519" s="240"/>
      <c r="D519" s="241"/>
      <c r="E519" s="242"/>
      <c r="F519" s="242"/>
      <c r="G519" s="241"/>
      <c r="H519" s="241"/>
      <c r="I519" s="243"/>
    </row>
    <row r="520" spans="2:9" ht="15.75">
      <c r="B520" s="228"/>
      <c r="C520" s="217"/>
      <c r="D520" s="218"/>
      <c r="E520" s="219"/>
      <c r="F520" s="219"/>
      <c r="G520" s="218"/>
      <c r="H520" s="220"/>
      <c r="I520" s="229"/>
    </row>
    <row r="521" spans="2:9" ht="15.75">
      <c r="B521" s="228"/>
      <c r="C521" s="216"/>
      <c r="D521" s="221"/>
      <c r="E521" s="219"/>
      <c r="F521" s="219"/>
      <c r="G521" s="221"/>
      <c r="H521" s="222"/>
      <c r="I521" s="230"/>
    </row>
    <row r="522" spans="2:9" ht="15.75">
      <c r="B522" s="228"/>
      <c r="C522" s="217"/>
      <c r="D522" s="218"/>
      <c r="E522" s="219"/>
      <c r="F522" s="219"/>
      <c r="G522" s="218"/>
      <c r="H522" s="220"/>
      <c r="I522" s="229"/>
    </row>
    <row r="523" spans="2:9" ht="15.75">
      <c r="B523" s="228"/>
      <c r="C523" s="216"/>
      <c r="D523" s="221"/>
      <c r="E523" s="219"/>
      <c r="F523" s="219"/>
      <c r="G523" s="221"/>
      <c r="H523" s="222"/>
      <c r="I523" s="230"/>
    </row>
    <row r="524" spans="2:9" ht="15.75">
      <c r="B524" s="228"/>
      <c r="C524" s="217"/>
      <c r="D524" s="218"/>
      <c r="E524" s="219"/>
      <c r="F524" s="219"/>
      <c r="G524" s="218"/>
      <c r="H524" s="220"/>
      <c r="I524" s="229"/>
    </row>
    <row r="525" spans="2:9" ht="15.75">
      <c r="B525" s="228"/>
      <c r="C525" s="216"/>
      <c r="D525" s="221"/>
      <c r="E525" s="219"/>
      <c r="F525" s="219"/>
      <c r="G525" s="221"/>
      <c r="H525" s="222"/>
      <c r="I525" s="230"/>
    </row>
    <row r="526" spans="2:9" ht="15.75">
      <c r="B526" s="228"/>
      <c r="C526" s="217"/>
      <c r="D526" s="218"/>
      <c r="E526" s="219"/>
      <c r="F526" s="219"/>
      <c r="G526" s="218"/>
      <c r="H526" s="220"/>
      <c r="I526" s="229"/>
    </row>
    <row r="527" spans="2:9" ht="15.75">
      <c r="B527" s="228"/>
      <c r="C527" s="216"/>
      <c r="D527" s="221"/>
      <c r="E527" s="219"/>
      <c r="F527" s="219"/>
      <c r="G527" s="221"/>
      <c r="H527" s="222"/>
      <c r="I527" s="230"/>
    </row>
    <row r="528" spans="2:9" ht="15.75">
      <c r="B528" s="244"/>
      <c r="C528" s="223"/>
      <c r="D528" s="224"/>
      <c r="E528" s="225"/>
      <c r="F528" s="225"/>
      <c r="G528" s="224"/>
      <c r="H528" s="226"/>
      <c r="I528" s="2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BIOO Scientific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bmiller</dc:creator>
  <cp:keywords/>
  <dc:description/>
  <cp:lastModifiedBy>-</cp:lastModifiedBy>
  <cp:lastPrinted>2015-10-26T13:27:26Z</cp:lastPrinted>
  <dcterms:created xsi:type="dcterms:W3CDTF">2002-09-24T02:44:40Z</dcterms:created>
  <dcterms:modified xsi:type="dcterms:W3CDTF">2021-03-15T09:47:34Z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